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mandine.schall.i\Documents\GitHub\ThreeME\results\"/>
    </mc:Choice>
  </mc:AlternateContent>
  <bookViews>
    <workbookView xWindow="9585" yWindow="5955" windowWidth="9630" windowHeight="5970" activeTab="1"/>
  </bookViews>
  <sheets>
    <sheet name="en niveau par secteurs" sheetId="1" r:id="rId1"/>
    <sheet name="en niveau en valeur déflatée" sheetId="10" r:id="rId2"/>
    <sheet name="en écart par secteurs" sheetId="2" r:id="rId3"/>
    <sheet name="en écart" sheetId="3" r:id="rId4"/>
    <sheet name="écart en niveau" sheetId="4" r:id="rId5"/>
    <sheet name="niveau AMS2" sheetId="6" r:id="rId6"/>
    <sheet name="niveau AME" sheetId="7" r:id="rId7"/>
    <sheet name="ind INV_tot" sheetId="8" r:id="rId8"/>
    <sheet name="bâtiment" sheetId="9" r:id="rId9"/>
  </sheets>
  <externalReferences>
    <externalReference r:id="rId10"/>
  </externalReferences>
  <calcPr calcId="152511"/>
</workbook>
</file>

<file path=xl/calcChain.xml><?xml version="1.0" encoding="utf-8"?>
<calcChain xmlns="http://schemas.openxmlformats.org/spreadsheetml/2006/main">
  <c r="CS5" i="1" l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4" i="1"/>
  <c r="AL49" i="2" l="1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L2" i="2"/>
  <c r="AK2" i="2"/>
  <c r="AH2" i="2"/>
  <c r="AI2" i="2"/>
  <c r="AJ2" i="2"/>
  <c r="AG2" i="2"/>
  <c r="AE2" i="2"/>
  <c r="AF2" i="2"/>
  <c r="X2" i="2"/>
  <c r="Y2" i="2"/>
  <c r="Z2" i="2"/>
  <c r="AA2" i="2"/>
  <c r="AB2" i="2"/>
  <c r="AC2" i="2"/>
  <c r="AD2" i="2"/>
  <c r="W2" i="2"/>
  <c r="X3" i="2"/>
  <c r="Y3" i="2"/>
  <c r="Z3" i="2"/>
  <c r="X4" i="2"/>
  <c r="Y4" i="2"/>
  <c r="Z4" i="2"/>
  <c r="X5" i="2"/>
  <c r="Y5" i="2"/>
  <c r="Z5" i="2"/>
  <c r="X6" i="2"/>
  <c r="Y6" i="2"/>
  <c r="Z6" i="2"/>
  <c r="X7" i="2"/>
  <c r="Y7" i="2"/>
  <c r="Z7" i="2"/>
  <c r="X8" i="2"/>
  <c r="Y8" i="2"/>
  <c r="Z8" i="2"/>
  <c r="X9" i="2"/>
  <c r="Y9" i="2"/>
  <c r="Z9" i="2"/>
  <c r="X10" i="2"/>
  <c r="Y10" i="2"/>
  <c r="Z10" i="2"/>
  <c r="X11" i="2"/>
  <c r="Y11" i="2"/>
  <c r="Z11" i="2"/>
  <c r="X12" i="2"/>
  <c r="Y12" i="2"/>
  <c r="Z12" i="2"/>
  <c r="X13" i="2"/>
  <c r="Y13" i="2"/>
  <c r="Z13" i="2"/>
  <c r="X14" i="2"/>
  <c r="Y14" i="2"/>
  <c r="Z14" i="2"/>
  <c r="X15" i="2"/>
  <c r="Y15" i="2"/>
  <c r="Z15" i="2"/>
  <c r="X16" i="2"/>
  <c r="Y16" i="2"/>
  <c r="Z16" i="2"/>
  <c r="X17" i="2"/>
  <c r="Y17" i="2"/>
  <c r="Z17" i="2"/>
  <c r="X18" i="2"/>
  <c r="Y18" i="2"/>
  <c r="Z18" i="2"/>
  <c r="X19" i="2"/>
  <c r="Y19" i="2"/>
  <c r="Z19" i="2"/>
  <c r="X20" i="2"/>
  <c r="Y20" i="2"/>
  <c r="Z20" i="2"/>
  <c r="X21" i="2"/>
  <c r="Y21" i="2"/>
  <c r="Z21" i="2"/>
  <c r="X22" i="2"/>
  <c r="Y22" i="2"/>
  <c r="Z22" i="2"/>
  <c r="X23" i="2"/>
  <c r="Y23" i="2"/>
  <c r="Z23" i="2"/>
  <c r="X24" i="2"/>
  <c r="Y24" i="2"/>
  <c r="Z24" i="2"/>
  <c r="X25" i="2"/>
  <c r="Y25" i="2"/>
  <c r="Z25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CP5" i="1" l="1"/>
  <c r="CR5" i="1"/>
  <c r="CP6" i="1"/>
  <c r="CR6" i="1"/>
  <c r="CP7" i="1"/>
  <c r="CR7" i="1"/>
  <c r="CP8" i="1"/>
  <c r="CR8" i="1"/>
  <c r="CP9" i="1"/>
  <c r="CR9" i="1"/>
  <c r="CP10" i="1"/>
  <c r="CR10" i="1"/>
  <c r="CP11" i="1"/>
  <c r="CR11" i="1"/>
  <c r="CP12" i="1"/>
  <c r="CR12" i="1"/>
  <c r="CP13" i="1"/>
  <c r="CR13" i="1"/>
  <c r="CP14" i="1"/>
  <c r="CR14" i="1"/>
  <c r="CP15" i="1"/>
  <c r="CR15" i="1"/>
  <c r="CP16" i="1"/>
  <c r="CR16" i="1"/>
  <c r="CP17" i="1"/>
  <c r="CR17" i="1"/>
  <c r="CP18" i="1"/>
  <c r="CR18" i="1"/>
  <c r="CP19" i="1"/>
  <c r="CR19" i="1"/>
  <c r="CP20" i="1"/>
  <c r="CR20" i="1"/>
  <c r="CP21" i="1"/>
  <c r="CR21" i="1"/>
  <c r="CP22" i="1"/>
  <c r="CR22" i="1"/>
  <c r="CP23" i="1"/>
  <c r="CR23" i="1"/>
  <c r="CP24" i="1"/>
  <c r="CR24" i="1"/>
  <c r="CP25" i="1"/>
  <c r="CR25" i="1"/>
  <c r="CP26" i="1"/>
  <c r="CR26" i="1"/>
  <c r="CP27" i="1"/>
  <c r="CR27" i="1"/>
  <c r="CP28" i="1"/>
  <c r="CR28" i="1"/>
  <c r="CP29" i="1"/>
  <c r="CR29" i="1"/>
  <c r="CP30" i="1"/>
  <c r="CR30" i="1"/>
  <c r="CP31" i="1"/>
  <c r="CR31" i="1"/>
  <c r="CP32" i="1"/>
  <c r="CR32" i="1"/>
  <c r="CP33" i="1"/>
  <c r="CR33" i="1"/>
  <c r="CP34" i="1"/>
  <c r="CR34" i="1"/>
  <c r="CP35" i="1"/>
  <c r="CR35" i="1"/>
  <c r="CP36" i="1"/>
  <c r="CR36" i="1"/>
  <c r="CP37" i="1"/>
  <c r="CR37" i="1"/>
  <c r="CP38" i="1"/>
  <c r="CR38" i="1"/>
  <c r="CP39" i="1"/>
  <c r="CR39" i="1"/>
  <c r="CP40" i="1"/>
  <c r="CR40" i="1"/>
  <c r="CP41" i="1"/>
  <c r="CR41" i="1"/>
  <c r="CP42" i="1"/>
  <c r="CR42" i="1"/>
  <c r="CP43" i="1"/>
  <c r="CR43" i="1"/>
  <c r="CP44" i="1"/>
  <c r="CR44" i="1"/>
  <c r="CP45" i="1"/>
  <c r="CR45" i="1"/>
  <c r="CP46" i="1"/>
  <c r="CR46" i="1"/>
  <c r="CP47" i="1"/>
  <c r="CR47" i="1"/>
  <c r="CP48" i="1"/>
  <c r="CR48" i="1"/>
  <c r="CP49" i="1"/>
  <c r="CR49" i="1"/>
  <c r="CP50" i="1"/>
  <c r="CR50" i="1"/>
  <c r="CR4" i="1"/>
  <c r="CP4" i="1"/>
  <c r="CT4" i="1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CJ50" i="10"/>
  <c r="CI50" i="10"/>
  <c r="CH50" i="10"/>
  <c r="CJ49" i="10"/>
  <c r="CI49" i="10"/>
  <c r="CH49" i="10"/>
  <c r="CJ48" i="10"/>
  <c r="CI48" i="10"/>
  <c r="CH48" i="10"/>
  <c r="CJ47" i="10"/>
  <c r="CI47" i="10"/>
  <c r="CH47" i="10"/>
  <c r="CJ46" i="10"/>
  <c r="CI46" i="10"/>
  <c r="CH46" i="10"/>
  <c r="CJ45" i="10"/>
  <c r="CI45" i="10"/>
  <c r="CH45" i="10"/>
  <c r="CJ44" i="10"/>
  <c r="CI44" i="10"/>
  <c r="CH44" i="10"/>
  <c r="CJ43" i="10"/>
  <c r="CI43" i="10"/>
  <c r="CK43" i="10" s="1"/>
  <c r="CH43" i="10"/>
  <c r="CJ42" i="10"/>
  <c r="CI42" i="10"/>
  <c r="CH42" i="10"/>
  <c r="CJ41" i="10"/>
  <c r="CI41" i="10"/>
  <c r="CH41" i="10"/>
  <c r="CJ40" i="10"/>
  <c r="CI40" i="10"/>
  <c r="CH40" i="10"/>
  <c r="CJ39" i="10"/>
  <c r="CI39" i="10"/>
  <c r="CK39" i="10" s="1"/>
  <c r="CH39" i="10"/>
  <c r="CJ38" i="10"/>
  <c r="CI38" i="10"/>
  <c r="CH38" i="10"/>
  <c r="CJ37" i="10"/>
  <c r="CI37" i="10"/>
  <c r="CH37" i="10"/>
  <c r="CJ36" i="10"/>
  <c r="CI36" i="10"/>
  <c r="CH36" i="10"/>
  <c r="CJ35" i="10"/>
  <c r="CI35" i="10"/>
  <c r="CK35" i="10" s="1"/>
  <c r="CH35" i="10"/>
  <c r="CJ34" i="10"/>
  <c r="CI34" i="10"/>
  <c r="CH34" i="10"/>
  <c r="CJ33" i="10"/>
  <c r="CI33" i="10"/>
  <c r="CH33" i="10"/>
  <c r="CJ32" i="10"/>
  <c r="CI32" i="10"/>
  <c r="CH32" i="10"/>
  <c r="CJ31" i="10"/>
  <c r="CI31" i="10"/>
  <c r="CK31" i="10" s="1"/>
  <c r="CH31" i="10"/>
  <c r="CJ30" i="10"/>
  <c r="CI30" i="10"/>
  <c r="CH30" i="10"/>
  <c r="CJ29" i="10"/>
  <c r="CI29" i="10"/>
  <c r="CH29" i="10"/>
  <c r="CJ28" i="10"/>
  <c r="CI28" i="10"/>
  <c r="CH28" i="10"/>
  <c r="CJ27" i="10"/>
  <c r="CI27" i="10"/>
  <c r="CK27" i="10" s="1"/>
  <c r="CH27" i="10"/>
  <c r="CJ26" i="10"/>
  <c r="CI26" i="10"/>
  <c r="CH26" i="10"/>
  <c r="CJ25" i="10"/>
  <c r="CI25" i="10"/>
  <c r="CH25" i="10"/>
  <c r="CJ24" i="10"/>
  <c r="CI24" i="10"/>
  <c r="CH24" i="10"/>
  <c r="CJ23" i="10"/>
  <c r="CI23" i="10"/>
  <c r="CK23" i="10" s="1"/>
  <c r="CH23" i="10"/>
  <c r="CJ22" i="10"/>
  <c r="CI22" i="10"/>
  <c r="CH22" i="10"/>
  <c r="CJ21" i="10"/>
  <c r="CI21" i="10"/>
  <c r="CH21" i="10"/>
  <c r="CJ20" i="10"/>
  <c r="CI20" i="10"/>
  <c r="CH20" i="10"/>
  <c r="CJ19" i="10"/>
  <c r="CI19" i="10"/>
  <c r="CK19" i="10" s="1"/>
  <c r="CH19" i="10"/>
  <c r="CJ18" i="10"/>
  <c r="CI18" i="10"/>
  <c r="CH18" i="10"/>
  <c r="CJ17" i="10"/>
  <c r="CI17" i="10"/>
  <c r="CH17" i="10"/>
  <c r="CJ16" i="10"/>
  <c r="CI16" i="10"/>
  <c r="CH16" i="10"/>
  <c r="CJ15" i="10"/>
  <c r="CI15" i="10"/>
  <c r="CK15" i="10" s="1"/>
  <c r="CH15" i="10"/>
  <c r="CJ14" i="10"/>
  <c r="CI14" i="10"/>
  <c r="CH14" i="10"/>
  <c r="CJ13" i="10"/>
  <c r="CI13" i="10"/>
  <c r="CH13" i="10"/>
  <c r="CJ12" i="10"/>
  <c r="CI12" i="10"/>
  <c r="CH12" i="10"/>
  <c r="CJ11" i="10"/>
  <c r="CI11" i="10"/>
  <c r="CH11" i="10"/>
  <c r="CJ10" i="10"/>
  <c r="CI10" i="10"/>
  <c r="CH10" i="10"/>
  <c r="CJ9" i="10"/>
  <c r="CI9" i="10"/>
  <c r="CH9" i="10"/>
  <c r="CJ8" i="10"/>
  <c r="CI8" i="10"/>
  <c r="CH8" i="10"/>
  <c r="CJ7" i="10"/>
  <c r="CI7" i="10"/>
  <c r="CH7" i="10"/>
  <c r="CJ6" i="10"/>
  <c r="CI6" i="10"/>
  <c r="CH6" i="10"/>
  <c r="CJ5" i="10"/>
  <c r="CI5" i="10"/>
  <c r="CH5" i="10"/>
  <c r="CJ4" i="10"/>
  <c r="CI4" i="10"/>
  <c r="CH4" i="10"/>
  <c r="CU4" i="1" l="1"/>
  <c r="CU50" i="1"/>
  <c r="CK47" i="10"/>
  <c r="CV4" i="1"/>
  <c r="CK13" i="10"/>
  <c r="CK17" i="10"/>
  <c r="CK21" i="10"/>
  <c r="CK25" i="10"/>
  <c r="CK29" i="10"/>
  <c r="CK33" i="10"/>
  <c r="CK37" i="10"/>
  <c r="CK41" i="10"/>
  <c r="CK45" i="10"/>
  <c r="CK49" i="10"/>
  <c r="CK14" i="10"/>
  <c r="CK18" i="10"/>
  <c r="CK22" i="10"/>
  <c r="CK26" i="10"/>
  <c r="CK30" i="10"/>
  <c r="CK34" i="10"/>
  <c r="CK38" i="10"/>
  <c r="CK42" i="10"/>
  <c r="CK46" i="10"/>
  <c r="CK50" i="10"/>
  <c r="CK16" i="10"/>
  <c r="CK20" i="10"/>
  <c r="CK24" i="10"/>
  <c r="CK28" i="10"/>
  <c r="CK32" i="10"/>
  <c r="CK36" i="10"/>
  <c r="CK40" i="10"/>
  <c r="CK44" i="10"/>
  <c r="CK48" i="10"/>
  <c r="CH53" i="10"/>
  <c r="CV50" i="1"/>
  <c r="CV5" i="1"/>
  <c r="CU5" i="1"/>
  <c r="CL35" i="10" l="1"/>
  <c r="CV6" i="1"/>
  <c r="CU6" i="1"/>
  <c r="CV7" i="1" l="1"/>
  <c r="CU7" i="1"/>
  <c r="CV8" i="1" l="1"/>
  <c r="CU8" i="1"/>
  <c r="CV9" i="1" l="1"/>
  <c r="CU9" i="1"/>
  <c r="CV10" i="1" l="1"/>
  <c r="CU10" i="1"/>
  <c r="CV11" i="1" l="1"/>
  <c r="CU11" i="1"/>
  <c r="CV12" i="1" l="1"/>
  <c r="CU12" i="1"/>
  <c r="CV13" i="1" l="1"/>
  <c r="CU13" i="1"/>
  <c r="CV14" i="1" l="1"/>
  <c r="CU14" i="1"/>
  <c r="CV15" i="1" l="1"/>
  <c r="CU15" i="1"/>
  <c r="CV16" i="1" l="1"/>
  <c r="CU16" i="1"/>
  <c r="CV17" i="1" l="1"/>
  <c r="CU17" i="1"/>
  <c r="CV18" i="1" l="1"/>
  <c r="CU18" i="1"/>
  <c r="CV19" i="1" l="1"/>
  <c r="CU19" i="1"/>
  <c r="CV20" i="1" l="1"/>
  <c r="CU20" i="1"/>
  <c r="CV21" i="1" l="1"/>
  <c r="CU21" i="1"/>
  <c r="CV22" i="1" l="1"/>
  <c r="CU22" i="1"/>
  <c r="CV23" i="1" l="1"/>
  <c r="CU23" i="1"/>
  <c r="CV24" i="1" l="1"/>
  <c r="CU24" i="1"/>
  <c r="CV25" i="1" l="1"/>
  <c r="CU25" i="1"/>
  <c r="CV26" i="1" l="1"/>
  <c r="CU26" i="1"/>
  <c r="CV27" i="1" l="1"/>
  <c r="CU27" i="1"/>
  <c r="CV28" i="1" l="1"/>
  <c r="CU28" i="1"/>
  <c r="CV29" i="1" l="1"/>
  <c r="CU29" i="1"/>
  <c r="CV30" i="1" l="1"/>
  <c r="CU30" i="1"/>
  <c r="CV31" i="1" l="1"/>
  <c r="CU31" i="1"/>
  <c r="CV32" i="1" l="1"/>
  <c r="CU32" i="1"/>
  <c r="CV33" i="1" l="1"/>
  <c r="CU33" i="1"/>
  <c r="CV34" i="1" l="1"/>
  <c r="CU34" i="1"/>
  <c r="CV35" i="1" l="1"/>
  <c r="CU35" i="1"/>
  <c r="CV36" i="1" l="1"/>
  <c r="CU36" i="1"/>
  <c r="CV37" i="1" l="1"/>
  <c r="CU37" i="1"/>
  <c r="CV38" i="1" l="1"/>
  <c r="CU38" i="1"/>
  <c r="CV39" i="1" l="1"/>
  <c r="CU39" i="1"/>
  <c r="CV40" i="1" l="1"/>
  <c r="CU40" i="1"/>
  <c r="CV41" i="1" l="1"/>
  <c r="CU41" i="1"/>
  <c r="CV42" i="1" l="1"/>
  <c r="CU42" i="1"/>
  <c r="CV43" i="1" l="1"/>
  <c r="CU43" i="1"/>
  <c r="CV44" i="1" l="1"/>
  <c r="CU44" i="1"/>
  <c r="CV45" i="1" l="1"/>
  <c r="CU45" i="1"/>
  <c r="CV46" i="1" l="1"/>
  <c r="CU46" i="1"/>
  <c r="CV47" i="1" l="1"/>
  <c r="CU47" i="1"/>
  <c r="CV49" i="1" l="1"/>
  <c r="CV48" i="1"/>
  <c r="CU48" i="1"/>
  <c r="CU49" i="1"/>
  <c r="E2" i="8" l="1"/>
  <c r="D2" i="8"/>
  <c r="CT24" i="1" l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23" i="1"/>
  <c r="CT5" i="1" l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4" i="9"/>
  <c r="G5" i="9"/>
  <c r="G6" i="9"/>
  <c r="G7" i="9"/>
  <c r="G8" i="9"/>
  <c r="G9" i="9"/>
  <c r="G10" i="9"/>
  <c r="G11" i="9"/>
  <c r="G12" i="9"/>
  <c r="G13" i="9"/>
  <c r="G14" i="9"/>
  <c r="G3" i="9"/>
  <c r="G2" i="9"/>
  <c r="A2" i="9"/>
  <c r="B2" i="9"/>
  <c r="C2" i="9"/>
  <c r="A3" i="9"/>
  <c r="B3" i="9"/>
  <c r="C3" i="9"/>
  <c r="A4" i="9"/>
  <c r="B4" i="9"/>
  <c r="C4" i="9"/>
  <c r="A5" i="9"/>
  <c r="B5" i="9"/>
  <c r="C5" i="9"/>
  <c r="A6" i="9"/>
  <c r="B6" i="9"/>
  <c r="C6" i="9"/>
  <c r="A7" i="9"/>
  <c r="B7" i="9"/>
  <c r="C7" i="9"/>
  <c r="A8" i="9"/>
  <c r="B8" i="9"/>
  <c r="C8" i="9"/>
  <c r="A9" i="9"/>
  <c r="B9" i="9"/>
  <c r="C9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I107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O34" i="8"/>
  <c r="D24" i="4"/>
  <c r="K99" i="4"/>
  <c r="F99" i="4"/>
  <c r="D99" i="4"/>
  <c r="B99" i="4"/>
  <c r="K98" i="4"/>
  <c r="F98" i="4"/>
  <c r="D98" i="4"/>
  <c r="B98" i="4"/>
  <c r="K97" i="4"/>
  <c r="F97" i="4"/>
  <c r="D97" i="4"/>
  <c r="B97" i="4"/>
  <c r="K96" i="4"/>
  <c r="F96" i="4"/>
  <c r="D96" i="4"/>
  <c r="B96" i="4"/>
  <c r="K95" i="4"/>
  <c r="F95" i="4"/>
  <c r="D95" i="4"/>
  <c r="B95" i="4"/>
  <c r="K94" i="4"/>
  <c r="F94" i="4"/>
  <c r="D94" i="4"/>
  <c r="B94" i="4"/>
  <c r="K93" i="4"/>
  <c r="F93" i="4"/>
  <c r="D93" i="4"/>
  <c r="B93" i="4"/>
  <c r="K92" i="4"/>
  <c r="F92" i="4"/>
  <c r="D92" i="4"/>
  <c r="B92" i="4"/>
  <c r="K91" i="4"/>
  <c r="F91" i="4"/>
  <c r="D91" i="4"/>
  <c r="B91" i="4"/>
  <c r="K90" i="4"/>
  <c r="F90" i="4"/>
  <c r="D90" i="4"/>
  <c r="B90" i="4"/>
  <c r="K89" i="4"/>
  <c r="F89" i="4"/>
  <c r="D89" i="4"/>
  <c r="B89" i="4"/>
  <c r="K88" i="4"/>
  <c r="F88" i="4"/>
  <c r="D88" i="4"/>
  <c r="B88" i="4"/>
  <c r="K87" i="4"/>
  <c r="F87" i="4"/>
  <c r="D87" i="4"/>
  <c r="B87" i="4"/>
  <c r="K86" i="4"/>
  <c r="F86" i="4"/>
  <c r="D86" i="4"/>
  <c r="B86" i="4"/>
  <c r="K85" i="4"/>
  <c r="F85" i="4"/>
  <c r="D85" i="4"/>
  <c r="B85" i="4"/>
  <c r="K84" i="4"/>
  <c r="F84" i="4"/>
  <c r="D84" i="4"/>
  <c r="B84" i="4"/>
  <c r="K83" i="4"/>
  <c r="F83" i="4"/>
  <c r="D83" i="4"/>
  <c r="B83" i="4"/>
  <c r="K82" i="4"/>
  <c r="F82" i="4"/>
  <c r="D82" i="4"/>
  <c r="B82" i="4"/>
  <c r="K81" i="4"/>
  <c r="F81" i="4"/>
  <c r="D81" i="4"/>
  <c r="B81" i="4"/>
  <c r="K80" i="4"/>
  <c r="F80" i="4"/>
  <c r="D80" i="4"/>
  <c r="B80" i="4"/>
  <c r="K79" i="4"/>
  <c r="F79" i="4"/>
  <c r="D79" i="4"/>
  <c r="B79" i="4"/>
  <c r="K78" i="4"/>
  <c r="F78" i="4"/>
  <c r="D78" i="4"/>
  <c r="B78" i="4"/>
  <c r="K77" i="4"/>
  <c r="F77" i="4"/>
  <c r="D77" i="4"/>
  <c r="B77" i="4"/>
  <c r="K76" i="4"/>
  <c r="F76" i="4"/>
  <c r="D76" i="4"/>
  <c r="B76" i="4"/>
  <c r="K75" i="4"/>
  <c r="F75" i="4"/>
  <c r="D75" i="4"/>
  <c r="B75" i="4"/>
  <c r="K74" i="4"/>
  <c r="F74" i="4"/>
  <c r="D74" i="4"/>
  <c r="B74" i="4"/>
  <c r="K73" i="4"/>
  <c r="F73" i="4"/>
  <c r="D73" i="4"/>
  <c r="B73" i="4"/>
  <c r="K72" i="4"/>
  <c r="F72" i="4"/>
  <c r="D72" i="4"/>
  <c r="B72" i="4"/>
  <c r="K71" i="4"/>
  <c r="F71" i="4"/>
  <c r="D71" i="4"/>
  <c r="B71" i="4"/>
  <c r="K70" i="4"/>
  <c r="F70" i="4"/>
  <c r="D70" i="4"/>
  <c r="B70" i="4"/>
  <c r="K69" i="4"/>
  <c r="F69" i="4"/>
  <c r="D69" i="4"/>
  <c r="B69" i="4"/>
  <c r="K68" i="4"/>
  <c r="F68" i="4"/>
  <c r="D68" i="4"/>
  <c r="B68" i="4"/>
  <c r="K67" i="4"/>
  <c r="F67" i="4"/>
  <c r="D67" i="4"/>
  <c r="B67" i="4"/>
  <c r="K66" i="4"/>
  <c r="F66" i="4"/>
  <c r="D66" i="4"/>
  <c r="B66" i="4"/>
  <c r="K65" i="4"/>
  <c r="F65" i="4"/>
  <c r="D65" i="4"/>
  <c r="B65" i="4"/>
  <c r="K64" i="4"/>
  <c r="F64" i="4"/>
  <c r="D64" i="4"/>
  <c r="B64" i="4"/>
  <c r="K63" i="4"/>
  <c r="F63" i="4"/>
  <c r="D63" i="4"/>
  <c r="B63" i="4"/>
  <c r="K62" i="4"/>
  <c r="F62" i="4"/>
  <c r="D62" i="4"/>
  <c r="B62" i="4"/>
  <c r="K61" i="4"/>
  <c r="F61" i="4"/>
  <c r="D61" i="4"/>
  <c r="B61" i="4"/>
  <c r="K60" i="4"/>
  <c r="F60" i="4"/>
  <c r="D60" i="4"/>
  <c r="B60" i="4"/>
  <c r="K59" i="4"/>
  <c r="F59" i="4"/>
  <c r="D59" i="4"/>
  <c r="B59" i="4"/>
  <c r="K58" i="4"/>
  <c r="F58" i="4"/>
  <c r="D58" i="4"/>
  <c r="B58" i="4"/>
  <c r="K57" i="4"/>
  <c r="F57" i="4"/>
  <c r="D57" i="4"/>
  <c r="B57" i="4"/>
  <c r="K56" i="4"/>
  <c r="F56" i="4"/>
  <c r="D56" i="4"/>
  <c r="B56" i="4"/>
  <c r="K55" i="4"/>
  <c r="F55" i="4"/>
  <c r="D55" i="4"/>
  <c r="B55" i="4"/>
  <c r="K54" i="4"/>
  <c r="F54" i="4"/>
  <c r="D54" i="4"/>
  <c r="B54" i="4"/>
  <c r="K53" i="4"/>
  <c r="F53" i="4"/>
  <c r="D53" i="4"/>
  <c r="B53" i="4"/>
  <c r="K52" i="4"/>
  <c r="F52" i="4"/>
  <c r="D52" i="4"/>
  <c r="B52" i="4"/>
  <c r="K51" i="4"/>
  <c r="F51" i="4"/>
  <c r="D51" i="4"/>
  <c r="B51" i="4"/>
  <c r="K50" i="4"/>
  <c r="F50" i="4"/>
  <c r="D50" i="4"/>
  <c r="B50" i="4"/>
  <c r="K49" i="4"/>
  <c r="F49" i="4"/>
  <c r="D49" i="4"/>
  <c r="B49" i="4"/>
  <c r="K48" i="4"/>
  <c r="F48" i="4"/>
  <c r="D48" i="4"/>
  <c r="B48" i="4"/>
  <c r="K47" i="4"/>
  <c r="F47" i="4"/>
  <c r="D47" i="4"/>
  <c r="B47" i="4"/>
  <c r="K46" i="4"/>
  <c r="F46" i="4"/>
  <c r="D46" i="4"/>
  <c r="B46" i="4"/>
  <c r="K45" i="4"/>
  <c r="F45" i="4"/>
  <c r="D45" i="4"/>
  <c r="B45" i="4"/>
  <c r="K44" i="4"/>
  <c r="F44" i="4"/>
  <c r="D44" i="4"/>
  <c r="B44" i="4"/>
  <c r="K43" i="4"/>
  <c r="F43" i="4"/>
  <c r="D43" i="4"/>
  <c r="B43" i="4"/>
  <c r="K42" i="4"/>
  <c r="F42" i="4"/>
  <c r="D42" i="4"/>
  <c r="B42" i="4"/>
  <c r="K41" i="4"/>
  <c r="F41" i="4"/>
  <c r="D41" i="4"/>
  <c r="B41" i="4"/>
  <c r="K40" i="4"/>
  <c r="F40" i="4"/>
  <c r="D40" i="4"/>
  <c r="B40" i="4"/>
  <c r="K39" i="4"/>
  <c r="F39" i="4"/>
  <c r="D39" i="4"/>
  <c r="B39" i="4"/>
  <c r="K38" i="4"/>
  <c r="F38" i="4"/>
  <c r="D38" i="4"/>
  <c r="B38" i="4"/>
  <c r="K37" i="4"/>
  <c r="F37" i="4"/>
  <c r="D37" i="4"/>
  <c r="B37" i="4"/>
  <c r="K36" i="4"/>
  <c r="F36" i="4"/>
  <c r="D36" i="4"/>
  <c r="B36" i="4"/>
  <c r="K35" i="4"/>
  <c r="F35" i="4"/>
  <c r="D35" i="4"/>
  <c r="B35" i="4"/>
  <c r="L34" i="4"/>
  <c r="H34" i="4"/>
  <c r="G34" i="4"/>
  <c r="F34" i="4"/>
  <c r="E34" i="4"/>
  <c r="D34" i="4"/>
  <c r="C34" i="4"/>
  <c r="L33" i="4"/>
  <c r="H33" i="4"/>
  <c r="G33" i="4"/>
  <c r="F33" i="4"/>
  <c r="E33" i="4"/>
  <c r="D33" i="4"/>
  <c r="C33" i="4"/>
  <c r="L32" i="4"/>
  <c r="H32" i="4"/>
  <c r="G32" i="4"/>
  <c r="F32" i="4"/>
  <c r="E32" i="4"/>
  <c r="D32" i="4"/>
  <c r="C32" i="4"/>
  <c r="L31" i="4"/>
  <c r="H31" i="4"/>
  <c r="G31" i="4"/>
  <c r="F31" i="4"/>
  <c r="E31" i="4"/>
  <c r="D31" i="4"/>
  <c r="C31" i="4"/>
  <c r="L30" i="4"/>
  <c r="H30" i="4"/>
  <c r="G30" i="4"/>
  <c r="F30" i="4"/>
  <c r="E30" i="4"/>
  <c r="D30" i="4"/>
  <c r="C30" i="4"/>
  <c r="L29" i="4"/>
  <c r="H29" i="4"/>
  <c r="G29" i="4"/>
  <c r="F29" i="4"/>
  <c r="E29" i="4"/>
  <c r="D29" i="4"/>
  <c r="C29" i="4"/>
  <c r="L28" i="4"/>
  <c r="H28" i="4"/>
  <c r="G28" i="4"/>
  <c r="F28" i="4"/>
  <c r="E28" i="4"/>
  <c r="D28" i="4"/>
  <c r="C28" i="4"/>
  <c r="L27" i="4"/>
  <c r="H27" i="4"/>
  <c r="G27" i="4"/>
  <c r="F27" i="4"/>
  <c r="E27" i="4"/>
  <c r="D27" i="4"/>
  <c r="C27" i="4"/>
  <c r="L26" i="4"/>
  <c r="H26" i="4"/>
  <c r="G26" i="4"/>
  <c r="F26" i="4"/>
  <c r="E26" i="4"/>
  <c r="D26" i="4"/>
  <c r="C26" i="4"/>
  <c r="L25" i="4"/>
  <c r="H25" i="4"/>
  <c r="G25" i="4"/>
  <c r="F25" i="4"/>
  <c r="E25" i="4"/>
  <c r="D25" i="4"/>
  <c r="C25" i="4"/>
  <c r="L24" i="4"/>
  <c r="H24" i="4"/>
  <c r="G24" i="4"/>
  <c r="F24" i="4"/>
  <c r="E24" i="4"/>
  <c r="C24" i="4"/>
  <c r="L23" i="4"/>
  <c r="H23" i="4"/>
  <c r="G23" i="4"/>
  <c r="F23" i="4"/>
  <c r="E23" i="4"/>
  <c r="D23" i="4"/>
  <c r="C23" i="4"/>
  <c r="L22" i="4"/>
  <c r="H22" i="4"/>
  <c r="G22" i="4"/>
  <c r="F22" i="4"/>
  <c r="E22" i="4"/>
  <c r="D22" i="4"/>
  <c r="C22" i="4"/>
  <c r="L21" i="4"/>
  <c r="H21" i="4"/>
  <c r="G21" i="4"/>
  <c r="F21" i="4"/>
  <c r="E21" i="4"/>
  <c r="D21" i="4"/>
  <c r="C21" i="4"/>
  <c r="L20" i="4"/>
  <c r="H20" i="4"/>
  <c r="G20" i="4"/>
  <c r="F20" i="4"/>
  <c r="E20" i="4"/>
  <c r="D20" i="4"/>
  <c r="C20" i="4"/>
  <c r="L19" i="4"/>
  <c r="H19" i="4"/>
  <c r="G19" i="4"/>
  <c r="F19" i="4"/>
  <c r="E19" i="4"/>
  <c r="D19" i="4"/>
  <c r="C19" i="4"/>
  <c r="L18" i="4"/>
  <c r="H18" i="4"/>
  <c r="G18" i="4"/>
  <c r="F18" i="4"/>
  <c r="E18" i="4"/>
  <c r="D18" i="4"/>
  <c r="C18" i="4"/>
  <c r="L17" i="4"/>
  <c r="H17" i="4"/>
  <c r="G17" i="4"/>
  <c r="F17" i="4"/>
  <c r="E17" i="4"/>
  <c r="D17" i="4"/>
  <c r="C17" i="4"/>
  <c r="L16" i="4"/>
  <c r="H16" i="4"/>
  <c r="G16" i="4"/>
  <c r="F16" i="4"/>
  <c r="E16" i="4"/>
  <c r="D16" i="4"/>
  <c r="C16" i="4"/>
  <c r="L15" i="4"/>
  <c r="H15" i="4"/>
  <c r="G15" i="4"/>
  <c r="F15" i="4"/>
  <c r="E15" i="4"/>
  <c r="D15" i="4"/>
  <c r="C15" i="4"/>
  <c r="L14" i="4"/>
  <c r="H14" i="4"/>
  <c r="G14" i="4"/>
  <c r="F14" i="4"/>
  <c r="E14" i="4"/>
  <c r="D14" i="4"/>
  <c r="C14" i="4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B14" i="6"/>
  <c r="D14" i="6"/>
  <c r="B14" i="7"/>
  <c r="D14" i="7"/>
  <c r="B15" i="6"/>
  <c r="D15" i="6"/>
  <c r="B15" i="7"/>
  <c r="D15" i="7"/>
  <c r="B16" i="6"/>
  <c r="D16" i="6"/>
  <c r="B16" i="7"/>
  <c r="D16" i="7"/>
  <c r="B17" i="6"/>
  <c r="D17" i="6"/>
  <c r="B17" i="7"/>
  <c r="D17" i="7"/>
  <c r="B18" i="6"/>
  <c r="D18" i="6"/>
  <c r="B18" i="7"/>
  <c r="D18" i="7"/>
  <c r="B19" i="6"/>
  <c r="D19" i="6"/>
  <c r="B19" i="7"/>
  <c r="D19" i="7"/>
  <c r="B20" i="6"/>
  <c r="D20" i="6"/>
  <c r="B20" i="7"/>
  <c r="D20" i="7"/>
  <c r="B21" i="6"/>
  <c r="D21" i="6"/>
  <c r="B21" i="7"/>
  <c r="D21" i="7"/>
  <c r="B22" i="6"/>
  <c r="D22" i="6"/>
  <c r="B22" i="7"/>
  <c r="D22" i="7"/>
  <c r="B23" i="6"/>
  <c r="D23" i="6"/>
  <c r="B23" i="7"/>
  <c r="D23" i="7"/>
  <c r="B24" i="6"/>
  <c r="D24" i="6"/>
  <c r="B24" i="7"/>
  <c r="D24" i="7"/>
  <c r="B25" i="6"/>
  <c r="D25" i="6"/>
  <c r="B25" i="7"/>
  <c r="D25" i="7"/>
  <c r="B26" i="6"/>
  <c r="D26" i="6"/>
  <c r="B26" i="7"/>
  <c r="D26" i="7"/>
  <c r="B27" i="6"/>
  <c r="D27" i="6"/>
  <c r="B27" i="7"/>
  <c r="D27" i="7"/>
  <c r="B28" i="6"/>
  <c r="D28" i="6"/>
  <c r="B28" i="7"/>
  <c r="D28" i="7"/>
  <c r="B29" i="6"/>
  <c r="D29" i="6"/>
  <c r="B29" i="7"/>
  <c r="D29" i="7"/>
  <c r="B30" i="6"/>
  <c r="D30" i="6"/>
  <c r="B30" i="7"/>
  <c r="D30" i="7"/>
  <c r="B31" i="6"/>
  <c r="D31" i="6"/>
  <c r="B31" i="7"/>
  <c r="D31" i="7"/>
  <c r="B32" i="6"/>
  <c r="D32" i="6"/>
  <c r="B32" i="7"/>
  <c r="D32" i="7"/>
  <c r="B33" i="6"/>
  <c r="D33" i="6"/>
  <c r="B33" i="7"/>
  <c r="D33" i="7"/>
  <c r="B34" i="6"/>
  <c r="D34" i="6"/>
  <c r="B34" i="7"/>
  <c r="D34" i="7"/>
  <c r="C15" i="6"/>
  <c r="F15" i="6"/>
  <c r="C15" i="7"/>
  <c r="G15" i="6"/>
  <c r="G15" i="7"/>
  <c r="E15" i="6"/>
  <c r="H15" i="6"/>
  <c r="L15" i="6"/>
  <c r="E15" i="7"/>
  <c r="H15" i="7"/>
  <c r="L15" i="7"/>
  <c r="C16" i="6"/>
  <c r="F16" i="6"/>
  <c r="C16" i="7"/>
  <c r="G16" i="6"/>
  <c r="G16" i="7"/>
  <c r="E16" i="6"/>
  <c r="H16" i="6"/>
  <c r="L16" i="6"/>
  <c r="E16" i="7"/>
  <c r="H16" i="7"/>
  <c r="L16" i="7"/>
  <c r="C17" i="6"/>
  <c r="F17" i="6"/>
  <c r="C17" i="7"/>
  <c r="G17" i="6"/>
  <c r="G17" i="7"/>
  <c r="E17" i="6"/>
  <c r="H17" i="6"/>
  <c r="L17" i="6"/>
  <c r="E17" i="7"/>
  <c r="H17" i="7"/>
  <c r="L17" i="7"/>
  <c r="C18" i="6"/>
  <c r="F18" i="6"/>
  <c r="C18" i="7"/>
  <c r="G18" i="6"/>
  <c r="G18" i="7"/>
  <c r="E18" i="6"/>
  <c r="H18" i="6"/>
  <c r="L18" i="6"/>
  <c r="E18" i="7"/>
  <c r="H18" i="7"/>
  <c r="L18" i="7"/>
  <c r="C19" i="6"/>
  <c r="F19" i="6"/>
  <c r="C19" i="7"/>
  <c r="G19" i="6"/>
  <c r="G19" i="7"/>
  <c r="E19" i="6"/>
  <c r="H19" i="6"/>
  <c r="L19" i="6"/>
  <c r="E19" i="7"/>
  <c r="H19" i="7"/>
  <c r="L19" i="7"/>
  <c r="C20" i="6"/>
  <c r="F20" i="6"/>
  <c r="C20" i="7"/>
  <c r="G20" i="6"/>
  <c r="G20" i="7"/>
  <c r="E20" i="6"/>
  <c r="H20" i="6"/>
  <c r="L20" i="6"/>
  <c r="E20" i="7"/>
  <c r="H20" i="7"/>
  <c r="L20" i="7"/>
  <c r="C21" i="6"/>
  <c r="F21" i="6"/>
  <c r="C21" i="7"/>
  <c r="G21" i="6"/>
  <c r="G21" i="7"/>
  <c r="E21" i="6"/>
  <c r="H21" i="6"/>
  <c r="L21" i="6"/>
  <c r="E21" i="7"/>
  <c r="H21" i="7"/>
  <c r="L21" i="7"/>
  <c r="C22" i="6"/>
  <c r="F22" i="6"/>
  <c r="C22" i="7"/>
  <c r="G22" i="6"/>
  <c r="G22" i="7"/>
  <c r="E22" i="6"/>
  <c r="H22" i="6"/>
  <c r="L22" i="6"/>
  <c r="E22" i="7"/>
  <c r="H22" i="7"/>
  <c r="L22" i="7"/>
  <c r="C23" i="6"/>
  <c r="F23" i="6"/>
  <c r="C23" i="7"/>
  <c r="G23" i="6"/>
  <c r="G23" i="7"/>
  <c r="E23" i="6"/>
  <c r="H23" i="6"/>
  <c r="L23" i="6"/>
  <c r="E23" i="7"/>
  <c r="H23" i="7"/>
  <c r="L23" i="7"/>
  <c r="C24" i="6"/>
  <c r="F24" i="6"/>
  <c r="C24" i="7"/>
  <c r="G24" i="6"/>
  <c r="G24" i="7"/>
  <c r="E24" i="6"/>
  <c r="H24" i="6"/>
  <c r="L24" i="6"/>
  <c r="E24" i="7"/>
  <c r="H24" i="7"/>
  <c r="L24" i="7"/>
  <c r="C25" i="6"/>
  <c r="F25" i="6"/>
  <c r="C25" i="7"/>
  <c r="G25" i="6"/>
  <c r="G25" i="7"/>
  <c r="E25" i="6"/>
  <c r="H25" i="6"/>
  <c r="L25" i="6"/>
  <c r="E25" i="7"/>
  <c r="H25" i="7"/>
  <c r="L25" i="7"/>
  <c r="C26" i="6"/>
  <c r="F26" i="6"/>
  <c r="C26" i="7"/>
  <c r="G26" i="6"/>
  <c r="G26" i="7"/>
  <c r="E26" i="6"/>
  <c r="H26" i="6"/>
  <c r="L26" i="6"/>
  <c r="E26" i="7"/>
  <c r="H26" i="7"/>
  <c r="L26" i="7"/>
  <c r="C27" i="6"/>
  <c r="F27" i="6"/>
  <c r="C27" i="7"/>
  <c r="G27" i="6"/>
  <c r="G27" i="7"/>
  <c r="E27" i="6"/>
  <c r="H27" i="6"/>
  <c r="L27" i="6"/>
  <c r="E27" i="7"/>
  <c r="H27" i="7"/>
  <c r="L27" i="7"/>
  <c r="C28" i="6"/>
  <c r="F28" i="6"/>
  <c r="C28" i="7"/>
  <c r="G28" i="6"/>
  <c r="G28" i="7"/>
  <c r="E28" i="6"/>
  <c r="H28" i="6"/>
  <c r="L28" i="6"/>
  <c r="E28" i="7"/>
  <c r="H28" i="7"/>
  <c r="L28" i="7"/>
  <c r="C29" i="6"/>
  <c r="F29" i="6"/>
  <c r="C29" i="7"/>
  <c r="G29" i="6"/>
  <c r="G29" i="7"/>
  <c r="E29" i="6"/>
  <c r="H29" i="6"/>
  <c r="L29" i="6"/>
  <c r="E29" i="7"/>
  <c r="H29" i="7"/>
  <c r="L29" i="7"/>
  <c r="C30" i="6"/>
  <c r="F30" i="6"/>
  <c r="C30" i="7"/>
  <c r="G30" i="6"/>
  <c r="G30" i="7"/>
  <c r="E30" i="6"/>
  <c r="H30" i="6"/>
  <c r="L30" i="6"/>
  <c r="E30" i="7"/>
  <c r="H30" i="7"/>
  <c r="L30" i="7"/>
  <c r="C31" i="6"/>
  <c r="F31" i="6"/>
  <c r="C31" i="7"/>
  <c r="G31" i="6"/>
  <c r="G31" i="7"/>
  <c r="E31" i="6"/>
  <c r="H31" i="6"/>
  <c r="L31" i="6"/>
  <c r="E31" i="7"/>
  <c r="H31" i="7"/>
  <c r="L31" i="7"/>
  <c r="C32" i="6"/>
  <c r="F32" i="6"/>
  <c r="C32" i="7"/>
  <c r="G32" i="6"/>
  <c r="G32" i="7"/>
  <c r="E32" i="6"/>
  <c r="H32" i="6"/>
  <c r="L32" i="6"/>
  <c r="E32" i="7"/>
  <c r="H32" i="7"/>
  <c r="L32" i="7"/>
  <c r="C33" i="6"/>
  <c r="F33" i="6"/>
  <c r="C33" i="7"/>
  <c r="G33" i="6"/>
  <c r="G33" i="7"/>
  <c r="E33" i="6"/>
  <c r="H33" i="6"/>
  <c r="L33" i="6"/>
  <c r="E33" i="7"/>
  <c r="H33" i="7"/>
  <c r="L33" i="7"/>
  <c r="C34" i="6"/>
  <c r="F34" i="6"/>
  <c r="C34" i="7"/>
  <c r="G34" i="6"/>
  <c r="G34" i="7"/>
  <c r="E34" i="6"/>
  <c r="H34" i="6"/>
  <c r="L34" i="6"/>
  <c r="E34" i="7"/>
  <c r="H34" i="7"/>
  <c r="L34" i="7"/>
  <c r="C14" i="6"/>
  <c r="F14" i="6"/>
  <c r="C14" i="7"/>
  <c r="F14" i="7"/>
  <c r="G14" i="6"/>
  <c r="G14" i="7"/>
  <c r="E14" i="6"/>
  <c r="H14" i="6"/>
  <c r="L14" i="6"/>
  <c r="E14" i="7"/>
  <c r="H14" i="7"/>
  <c r="L14" i="7"/>
  <c r="I15" i="7"/>
  <c r="I14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J15" i="7"/>
  <c r="K15" i="7"/>
  <c r="J16" i="7"/>
  <c r="K16" i="7"/>
  <c r="J17" i="7"/>
  <c r="K17" i="7"/>
  <c r="J18" i="7"/>
  <c r="K18" i="7"/>
  <c r="J19" i="7"/>
  <c r="K19" i="7"/>
  <c r="J20" i="7"/>
  <c r="K20" i="7"/>
  <c r="J21" i="7"/>
  <c r="K21" i="7"/>
  <c r="J22" i="7"/>
  <c r="K22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30" i="7"/>
  <c r="K30" i="7"/>
  <c r="J31" i="7"/>
  <c r="K31" i="7"/>
  <c r="J32" i="7"/>
  <c r="K32" i="7"/>
  <c r="J33" i="7"/>
  <c r="K33" i="7"/>
  <c r="J34" i="7"/>
  <c r="K34" i="7"/>
  <c r="K14" i="7"/>
  <c r="J14" i="7"/>
  <c r="M99" i="7"/>
  <c r="L99" i="7"/>
  <c r="K99" i="7"/>
  <c r="I99" i="7"/>
  <c r="H99" i="7"/>
  <c r="G99" i="7"/>
  <c r="F99" i="7"/>
  <c r="E99" i="7"/>
  <c r="D99" i="7"/>
  <c r="C99" i="7"/>
  <c r="B99" i="7"/>
  <c r="M98" i="7"/>
  <c r="L98" i="7"/>
  <c r="K98" i="7"/>
  <c r="I98" i="7"/>
  <c r="H98" i="7"/>
  <c r="G98" i="7"/>
  <c r="F98" i="7"/>
  <c r="E98" i="7"/>
  <c r="D98" i="7"/>
  <c r="C98" i="7"/>
  <c r="B98" i="7"/>
  <c r="M97" i="7"/>
  <c r="L97" i="7"/>
  <c r="K97" i="7"/>
  <c r="I97" i="7"/>
  <c r="H97" i="7"/>
  <c r="G97" i="7"/>
  <c r="F97" i="7"/>
  <c r="E97" i="7"/>
  <c r="D97" i="7"/>
  <c r="C97" i="7"/>
  <c r="B97" i="7"/>
  <c r="M96" i="7"/>
  <c r="L96" i="7"/>
  <c r="K96" i="7"/>
  <c r="I96" i="7"/>
  <c r="H96" i="7"/>
  <c r="G96" i="7"/>
  <c r="F96" i="7"/>
  <c r="E96" i="7"/>
  <c r="D96" i="7"/>
  <c r="C96" i="7"/>
  <c r="B96" i="7"/>
  <c r="M95" i="7"/>
  <c r="L95" i="7"/>
  <c r="K95" i="7"/>
  <c r="I95" i="7"/>
  <c r="H95" i="7"/>
  <c r="G95" i="7"/>
  <c r="F95" i="7"/>
  <c r="E95" i="7"/>
  <c r="D95" i="7"/>
  <c r="C95" i="7"/>
  <c r="B95" i="7"/>
  <c r="M94" i="7"/>
  <c r="L94" i="7"/>
  <c r="K94" i="7"/>
  <c r="I94" i="7"/>
  <c r="H94" i="7"/>
  <c r="G94" i="7"/>
  <c r="F94" i="7"/>
  <c r="E94" i="7"/>
  <c r="D94" i="7"/>
  <c r="C94" i="7"/>
  <c r="B94" i="7"/>
  <c r="M93" i="7"/>
  <c r="L93" i="7"/>
  <c r="K93" i="7"/>
  <c r="I93" i="7"/>
  <c r="H93" i="7"/>
  <c r="G93" i="7"/>
  <c r="F93" i="7"/>
  <c r="E93" i="7"/>
  <c r="D93" i="7"/>
  <c r="C93" i="7"/>
  <c r="B93" i="7"/>
  <c r="M92" i="7"/>
  <c r="L92" i="7"/>
  <c r="K92" i="7"/>
  <c r="I92" i="7"/>
  <c r="H92" i="7"/>
  <c r="G92" i="7"/>
  <c r="F92" i="7"/>
  <c r="E92" i="7"/>
  <c r="D92" i="7"/>
  <c r="C92" i="7"/>
  <c r="B92" i="7"/>
  <c r="M91" i="7"/>
  <c r="L91" i="7"/>
  <c r="K91" i="7"/>
  <c r="I91" i="7"/>
  <c r="H91" i="7"/>
  <c r="G91" i="7"/>
  <c r="F91" i="7"/>
  <c r="E91" i="7"/>
  <c r="D91" i="7"/>
  <c r="C91" i="7"/>
  <c r="B91" i="7"/>
  <c r="M90" i="7"/>
  <c r="L90" i="7"/>
  <c r="K90" i="7"/>
  <c r="I90" i="7"/>
  <c r="H90" i="7"/>
  <c r="G90" i="7"/>
  <c r="F90" i="7"/>
  <c r="E90" i="7"/>
  <c r="D90" i="7"/>
  <c r="C90" i="7"/>
  <c r="B90" i="7"/>
  <c r="M89" i="7"/>
  <c r="L89" i="7"/>
  <c r="K89" i="7"/>
  <c r="I89" i="7"/>
  <c r="H89" i="7"/>
  <c r="G89" i="7"/>
  <c r="F89" i="7"/>
  <c r="E89" i="7"/>
  <c r="D89" i="7"/>
  <c r="C89" i="7"/>
  <c r="B89" i="7"/>
  <c r="M88" i="7"/>
  <c r="L88" i="7"/>
  <c r="K88" i="7"/>
  <c r="I88" i="7"/>
  <c r="H88" i="7"/>
  <c r="G88" i="7"/>
  <c r="F88" i="7"/>
  <c r="E88" i="7"/>
  <c r="D88" i="7"/>
  <c r="C88" i="7"/>
  <c r="B88" i="7"/>
  <c r="M87" i="7"/>
  <c r="L87" i="7"/>
  <c r="K87" i="7"/>
  <c r="I87" i="7"/>
  <c r="H87" i="7"/>
  <c r="G87" i="7"/>
  <c r="F87" i="7"/>
  <c r="E87" i="7"/>
  <c r="D87" i="7"/>
  <c r="C87" i="7"/>
  <c r="B87" i="7"/>
  <c r="M86" i="7"/>
  <c r="L86" i="7"/>
  <c r="K86" i="7"/>
  <c r="I86" i="7"/>
  <c r="H86" i="7"/>
  <c r="G86" i="7"/>
  <c r="F86" i="7"/>
  <c r="E86" i="7"/>
  <c r="D86" i="7"/>
  <c r="C86" i="7"/>
  <c r="B86" i="7"/>
  <c r="M85" i="7"/>
  <c r="L85" i="7"/>
  <c r="K85" i="7"/>
  <c r="I85" i="7"/>
  <c r="H85" i="7"/>
  <c r="G85" i="7"/>
  <c r="F85" i="7"/>
  <c r="E85" i="7"/>
  <c r="D85" i="7"/>
  <c r="C85" i="7"/>
  <c r="B85" i="7"/>
  <c r="M84" i="7"/>
  <c r="L84" i="7"/>
  <c r="K84" i="7"/>
  <c r="I84" i="7"/>
  <c r="H84" i="7"/>
  <c r="G84" i="7"/>
  <c r="F84" i="7"/>
  <c r="E84" i="7"/>
  <c r="D84" i="7"/>
  <c r="C84" i="7"/>
  <c r="B84" i="7"/>
  <c r="M83" i="7"/>
  <c r="L83" i="7"/>
  <c r="K83" i="7"/>
  <c r="I83" i="7"/>
  <c r="H83" i="7"/>
  <c r="G83" i="7"/>
  <c r="F83" i="7"/>
  <c r="E83" i="7"/>
  <c r="D83" i="7"/>
  <c r="C83" i="7"/>
  <c r="B83" i="7"/>
  <c r="M82" i="7"/>
  <c r="L82" i="7"/>
  <c r="K82" i="7"/>
  <c r="I82" i="7"/>
  <c r="H82" i="7"/>
  <c r="G82" i="7"/>
  <c r="F82" i="7"/>
  <c r="E82" i="7"/>
  <c r="D82" i="7"/>
  <c r="C82" i="7"/>
  <c r="B82" i="7"/>
  <c r="M81" i="7"/>
  <c r="L81" i="7"/>
  <c r="K81" i="7"/>
  <c r="I81" i="7"/>
  <c r="H81" i="7"/>
  <c r="G81" i="7"/>
  <c r="F81" i="7"/>
  <c r="E81" i="7"/>
  <c r="D81" i="7"/>
  <c r="C81" i="7"/>
  <c r="B81" i="7"/>
  <c r="M80" i="7"/>
  <c r="L80" i="7"/>
  <c r="K80" i="7"/>
  <c r="I80" i="7"/>
  <c r="H80" i="7"/>
  <c r="G80" i="7"/>
  <c r="F80" i="7"/>
  <c r="E80" i="7"/>
  <c r="D80" i="7"/>
  <c r="C80" i="7"/>
  <c r="B80" i="7"/>
  <c r="M79" i="7"/>
  <c r="L79" i="7"/>
  <c r="K79" i="7"/>
  <c r="I79" i="7"/>
  <c r="H79" i="7"/>
  <c r="G79" i="7"/>
  <c r="F79" i="7"/>
  <c r="E79" i="7"/>
  <c r="D79" i="7"/>
  <c r="C79" i="7"/>
  <c r="B79" i="7"/>
  <c r="M78" i="7"/>
  <c r="L78" i="7"/>
  <c r="K78" i="7"/>
  <c r="I78" i="7"/>
  <c r="H78" i="7"/>
  <c r="G78" i="7"/>
  <c r="F78" i="7"/>
  <c r="E78" i="7"/>
  <c r="D78" i="7"/>
  <c r="C78" i="7"/>
  <c r="B78" i="7"/>
  <c r="M77" i="7"/>
  <c r="L77" i="7"/>
  <c r="K77" i="7"/>
  <c r="I77" i="7"/>
  <c r="H77" i="7"/>
  <c r="G77" i="7"/>
  <c r="F77" i="7"/>
  <c r="E77" i="7"/>
  <c r="D77" i="7"/>
  <c r="C77" i="7"/>
  <c r="B77" i="7"/>
  <c r="M76" i="7"/>
  <c r="L76" i="7"/>
  <c r="K76" i="7"/>
  <c r="I76" i="7"/>
  <c r="H76" i="7"/>
  <c r="G76" i="7"/>
  <c r="F76" i="7"/>
  <c r="E76" i="7"/>
  <c r="D76" i="7"/>
  <c r="C76" i="7"/>
  <c r="B76" i="7"/>
  <c r="M75" i="7"/>
  <c r="L75" i="7"/>
  <c r="K75" i="7"/>
  <c r="I75" i="7"/>
  <c r="H75" i="7"/>
  <c r="G75" i="7"/>
  <c r="F75" i="7"/>
  <c r="E75" i="7"/>
  <c r="D75" i="7"/>
  <c r="C75" i="7"/>
  <c r="B75" i="7"/>
  <c r="M74" i="7"/>
  <c r="L74" i="7"/>
  <c r="K74" i="7"/>
  <c r="I74" i="7"/>
  <c r="H74" i="7"/>
  <c r="G74" i="7"/>
  <c r="F74" i="7"/>
  <c r="E74" i="7"/>
  <c r="D74" i="7"/>
  <c r="C74" i="7"/>
  <c r="B74" i="7"/>
  <c r="M73" i="7"/>
  <c r="L73" i="7"/>
  <c r="K73" i="7"/>
  <c r="I73" i="7"/>
  <c r="H73" i="7"/>
  <c r="G73" i="7"/>
  <c r="F73" i="7"/>
  <c r="E73" i="7"/>
  <c r="D73" i="7"/>
  <c r="C73" i="7"/>
  <c r="B73" i="7"/>
  <c r="M72" i="7"/>
  <c r="L72" i="7"/>
  <c r="K72" i="7"/>
  <c r="I72" i="7"/>
  <c r="H72" i="7"/>
  <c r="G72" i="7"/>
  <c r="F72" i="7"/>
  <c r="E72" i="7"/>
  <c r="D72" i="7"/>
  <c r="C72" i="7"/>
  <c r="B72" i="7"/>
  <c r="M71" i="7"/>
  <c r="L71" i="7"/>
  <c r="K71" i="7"/>
  <c r="I71" i="7"/>
  <c r="H71" i="7"/>
  <c r="G71" i="7"/>
  <c r="F71" i="7"/>
  <c r="E71" i="7"/>
  <c r="D71" i="7"/>
  <c r="C71" i="7"/>
  <c r="B71" i="7"/>
  <c r="M70" i="7"/>
  <c r="L70" i="7"/>
  <c r="K70" i="7"/>
  <c r="I70" i="7"/>
  <c r="H70" i="7"/>
  <c r="G70" i="7"/>
  <c r="F70" i="7"/>
  <c r="E70" i="7"/>
  <c r="D70" i="7"/>
  <c r="C70" i="7"/>
  <c r="B70" i="7"/>
  <c r="M69" i="7"/>
  <c r="L69" i="7"/>
  <c r="K69" i="7"/>
  <c r="I69" i="7"/>
  <c r="H69" i="7"/>
  <c r="G69" i="7"/>
  <c r="F69" i="7"/>
  <c r="E69" i="7"/>
  <c r="D69" i="7"/>
  <c r="C69" i="7"/>
  <c r="B69" i="7"/>
  <c r="M68" i="7"/>
  <c r="L68" i="7"/>
  <c r="K68" i="7"/>
  <c r="I68" i="7"/>
  <c r="H68" i="7"/>
  <c r="G68" i="7"/>
  <c r="F68" i="7"/>
  <c r="E68" i="7"/>
  <c r="D68" i="7"/>
  <c r="C68" i="7"/>
  <c r="B68" i="7"/>
  <c r="M67" i="7"/>
  <c r="L67" i="7"/>
  <c r="K67" i="7"/>
  <c r="I67" i="7"/>
  <c r="H67" i="7"/>
  <c r="G67" i="7"/>
  <c r="F67" i="7"/>
  <c r="E67" i="7"/>
  <c r="D67" i="7"/>
  <c r="C67" i="7"/>
  <c r="B67" i="7"/>
  <c r="M66" i="7"/>
  <c r="L66" i="7"/>
  <c r="K66" i="7"/>
  <c r="I66" i="7"/>
  <c r="H66" i="7"/>
  <c r="G66" i="7"/>
  <c r="F66" i="7"/>
  <c r="E66" i="7"/>
  <c r="D66" i="7"/>
  <c r="C66" i="7"/>
  <c r="B66" i="7"/>
  <c r="M65" i="7"/>
  <c r="L65" i="7"/>
  <c r="K65" i="7"/>
  <c r="I65" i="7"/>
  <c r="H65" i="7"/>
  <c r="G65" i="7"/>
  <c r="F65" i="7"/>
  <c r="E65" i="7"/>
  <c r="D65" i="7"/>
  <c r="C65" i="7"/>
  <c r="B65" i="7"/>
  <c r="M64" i="7"/>
  <c r="L64" i="7"/>
  <c r="K64" i="7"/>
  <c r="I64" i="7"/>
  <c r="H64" i="7"/>
  <c r="G64" i="7"/>
  <c r="F64" i="7"/>
  <c r="E64" i="7"/>
  <c r="D64" i="7"/>
  <c r="C64" i="7"/>
  <c r="B64" i="7"/>
  <c r="M63" i="7"/>
  <c r="L63" i="7"/>
  <c r="K63" i="7"/>
  <c r="I63" i="7"/>
  <c r="H63" i="7"/>
  <c r="G63" i="7"/>
  <c r="F63" i="7"/>
  <c r="E63" i="7"/>
  <c r="D63" i="7"/>
  <c r="C63" i="7"/>
  <c r="B63" i="7"/>
  <c r="M62" i="7"/>
  <c r="L62" i="7"/>
  <c r="K62" i="7"/>
  <c r="I62" i="7"/>
  <c r="H62" i="7"/>
  <c r="G62" i="7"/>
  <c r="F62" i="7"/>
  <c r="E62" i="7"/>
  <c r="D62" i="7"/>
  <c r="C62" i="7"/>
  <c r="B62" i="7"/>
  <c r="M61" i="7"/>
  <c r="L61" i="7"/>
  <c r="K61" i="7"/>
  <c r="I61" i="7"/>
  <c r="H61" i="7"/>
  <c r="G61" i="7"/>
  <c r="F61" i="7"/>
  <c r="E61" i="7"/>
  <c r="D61" i="7"/>
  <c r="C61" i="7"/>
  <c r="B61" i="7"/>
  <c r="M60" i="7"/>
  <c r="L60" i="7"/>
  <c r="K60" i="7"/>
  <c r="I60" i="7"/>
  <c r="H60" i="7"/>
  <c r="G60" i="7"/>
  <c r="F60" i="7"/>
  <c r="E60" i="7"/>
  <c r="D60" i="7"/>
  <c r="C60" i="7"/>
  <c r="B60" i="7"/>
  <c r="M59" i="7"/>
  <c r="L59" i="7"/>
  <c r="K59" i="7"/>
  <c r="I59" i="7"/>
  <c r="H59" i="7"/>
  <c r="G59" i="7"/>
  <c r="F59" i="7"/>
  <c r="E59" i="7"/>
  <c r="D59" i="7"/>
  <c r="C59" i="7"/>
  <c r="B59" i="7"/>
  <c r="M58" i="7"/>
  <c r="L58" i="7"/>
  <c r="K58" i="7"/>
  <c r="I58" i="7"/>
  <c r="H58" i="7"/>
  <c r="G58" i="7"/>
  <c r="F58" i="7"/>
  <c r="E58" i="7"/>
  <c r="D58" i="7"/>
  <c r="C58" i="7"/>
  <c r="B58" i="7"/>
  <c r="M57" i="7"/>
  <c r="L57" i="7"/>
  <c r="K57" i="7"/>
  <c r="I57" i="7"/>
  <c r="H57" i="7"/>
  <c r="G57" i="7"/>
  <c r="F57" i="7"/>
  <c r="E57" i="7"/>
  <c r="D57" i="7"/>
  <c r="C57" i="7"/>
  <c r="B57" i="7"/>
  <c r="M56" i="7"/>
  <c r="L56" i="7"/>
  <c r="K56" i="7"/>
  <c r="I56" i="7"/>
  <c r="H56" i="7"/>
  <c r="G56" i="7"/>
  <c r="F56" i="7"/>
  <c r="E56" i="7"/>
  <c r="D56" i="7"/>
  <c r="C56" i="7"/>
  <c r="B56" i="7"/>
  <c r="M55" i="7"/>
  <c r="L55" i="7"/>
  <c r="K55" i="7"/>
  <c r="I55" i="7"/>
  <c r="H55" i="7"/>
  <c r="G55" i="7"/>
  <c r="F55" i="7"/>
  <c r="E55" i="7"/>
  <c r="D55" i="7"/>
  <c r="C55" i="7"/>
  <c r="B55" i="7"/>
  <c r="M54" i="7"/>
  <c r="L54" i="7"/>
  <c r="K54" i="7"/>
  <c r="I54" i="7"/>
  <c r="H54" i="7"/>
  <c r="G54" i="7"/>
  <c r="F54" i="7"/>
  <c r="E54" i="7"/>
  <c r="D54" i="7"/>
  <c r="C54" i="7"/>
  <c r="B54" i="7"/>
  <c r="M53" i="7"/>
  <c r="L53" i="7"/>
  <c r="K53" i="7"/>
  <c r="I53" i="7"/>
  <c r="H53" i="7"/>
  <c r="G53" i="7"/>
  <c r="F53" i="7"/>
  <c r="E53" i="7"/>
  <c r="D53" i="7"/>
  <c r="C53" i="7"/>
  <c r="B53" i="7"/>
  <c r="M52" i="7"/>
  <c r="L52" i="7"/>
  <c r="K52" i="7"/>
  <c r="I52" i="7"/>
  <c r="H52" i="7"/>
  <c r="G52" i="7"/>
  <c r="F52" i="7"/>
  <c r="E52" i="7"/>
  <c r="D52" i="7"/>
  <c r="C52" i="7"/>
  <c r="B52" i="7"/>
  <c r="M51" i="7"/>
  <c r="L51" i="7"/>
  <c r="K51" i="7"/>
  <c r="I51" i="7"/>
  <c r="H51" i="7"/>
  <c r="G51" i="7"/>
  <c r="F51" i="7"/>
  <c r="E51" i="7"/>
  <c r="D51" i="7"/>
  <c r="C51" i="7"/>
  <c r="B51" i="7"/>
  <c r="M50" i="7"/>
  <c r="L50" i="7"/>
  <c r="K50" i="7"/>
  <c r="I50" i="7"/>
  <c r="H50" i="7"/>
  <c r="G50" i="7"/>
  <c r="F50" i="7"/>
  <c r="E50" i="7"/>
  <c r="D50" i="7"/>
  <c r="C50" i="7"/>
  <c r="B50" i="7"/>
  <c r="L49" i="7"/>
  <c r="K49" i="7"/>
  <c r="I49" i="7"/>
  <c r="H49" i="7"/>
  <c r="G49" i="7"/>
  <c r="F49" i="7"/>
  <c r="E49" i="7"/>
  <c r="D49" i="7"/>
  <c r="C49" i="7"/>
  <c r="B49" i="7"/>
  <c r="L48" i="7"/>
  <c r="K48" i="7"/>
  <c r="I48" i="7"/>
  <c r="H48" i="7"/>
  <c r="G48" i="7"/>
  <c r="F48" i="7"/>
  <c r="E48" i="7"/>
  <c r="D48" i="7"/>
  <c r="C48" i="7"/>
  <c r="B48" i="7"/>
  <c r="L47" i="7"/>
  <c r="K47" i="7"/>
  <c r="I47" i="7"/>
  <c r="H47" i="7"/>
  <c r="G47" i="7"/>
  <c r="F47" i="7"/>
  <c r="E47" i="7"/>
  <c r="D47" i="7"/>
  <c r="C47" i="7"/>
  <c r="B47" i="7"/>
  <c r="L46" i="7"/>
  <c r="K46" i="7"/>
  <c r="I46" i="7"/>
  <c r="H46" i="7"/>
  <c r="G46" i="7"/>
  <c r="F46" i="7"/>
  <c r="E46" i="7"/>
  <c r="D46" i="7"/>
  <c r="C46" i="7"/>
  <c r="B46" i="7"/>
  <c r="L45" i="7"/>
  <c r="K45" i="7"/>
  <c r="I45" i="7"/>
  <c r="H45" i="7"/>
  <c r="G45" i="7"/>
  <c r="F45" i="7"/>
  <c r="E45" i="7"/>
  <c r="D45" i="7"/>
  <c r="C45" i="7"/>
  <c r="B45" i="7"/>
  <c r="L44" i="7"/>
  <c r="K44" i="7"/>
  <c r="I44" i="7"/>
  <c r="H44" i="7"/>
  <c r="G44" i="7"/>
  <c r="F44" i="7"/>
  <c r="E44" i="7"/>
  <c r="D44" i="7"/>
  <c r="C44" i="7"/>
  <c r="B44" i="7"/>
  <c r="L43" i="7"/>
  <c r="K43" i="7"/>
  <c r="I43" i="7"/>
  <c r="H43" i="7"/>
  <c r="G43" i="7"/>
  <c r="F43" i="7"/>
  <c r="E43" i="7"/>
  <c r="D43" i="7"/>
  <c r="C43" i="7"/>
  <c r="B43" i="7"/>
  <c r="L42" i="7"/>
  <c r="K42" i="7"/>
  <c r="I42" i="7"/>
  <c r="H42" i="7"/>
  <c r="G42" i="7"/>
  <c r="F42" i="7"/>
  <c r="E42" i="7"/>
  <c r="D42" i="7"/>
  <c r="C42" i="7"/>
  <c r="B42" i="7"/>
  <c r="L41" i="7"/>
  <c r="K41" i="7"/>
  <c r="I41" i="7"/>
  <c r="H41" i="7"/>
  <c r="G41" i="7"/>
  <c r="F41" i="7"/>
  <c r="E41" i="7"/>
  <c r="D41" i="7"/>
  <c r="C41" i="7"/>
  <c r="B41" i="7"/>
  <c r="L40" i="7"/>
  <c r="K40" i="7"/>
  <c r="I40" i="7"/>
  <c r="H40" i="7"/>
  <c r="G40" i="7"/>
  <c r="F40" i="7"/>
  <c r="E40" i="7"/>
  <c r="D40" i="7"/>
  <c r="C40" i="7"/>
  <c r="B40" i="7"/>
  <c r="L39" i="7"/>
  <c r="K39" i="7"/>
  <c r="I39" i="7"/>
  <c r="H39" i="7"/>
  <c r="G39" i="7"/>
  <c r="F39" i="7"/>
  <c r="E39" i="7"/>
  <c r="D39" i="7"/>
  <c r="C39" i="7"/>
  <c r="B39" i="7"/>
  <c r="L38" i="7"/>
  <c r="K38" i="7"/>
  <c r="I38" i="7"/>
  <c r="H38" i="7"/>
  <c r="G38" i="7"/>
  <c r="F38" i="7"/>
  <c r="E38" i="7"/>
  <c r="D38" i="7"/>
  <c r="C38" i="7"/>
  <c r="B38" i="7"/>
  <c r="L37" i="7"/>
  <c r="K37" i="7"/>
  <c r="I37" i="7"/>
  <c r="H37" i="7"/>
  <c r="G37" i="7"/>
  <c r="F37" i="7"/>
  <c r="E37" i="7"/>
  <c r="D37" i="7"/>
  <c r="C37" i="7"/>
  <c r="B37" i="7"/>
  <c r="L36" i="7"/>
  <c r="K36" i="7"/>
  <c r="I36" i="7"/>
  <c r="H36" i="7"/>
  <c r="G36" i="7"/>
  <c r="F36" i="7"/>
  <c r="E36" i="7"/>
  <c r="D36" i="7"/>
  <c r="C36" i="7"/>
  <c r="B36" i="7"/>
  <c r="L35" i="7"/>
  <c r="K35" i="7"/>
  <c r="I35" i="7"/>
  <c r="H35" i="7"/>
  <c r="G35" i="7"/>
  <c r="F35" i="7"/>
  <c r="E35" i="7"/>
  <c r="D35" i="7"/>
  <c r="C35" i="7"/>
  <c r="B35" i="7"/>
  <c r="L13" i="7"/>
  <c r="H13" i="7"/>
  <c r="G13" i="7"/>
  <c r="F13" i="7"/>
  <c r="E13" i="7"/>
  <c r="D13" i="7"/>
  <c r="C13" i="7"/>
  <c r="B13" i="7"/>
  <c r="L12" i="7"/>
  <c r="H12" i="7"/>
  <c r="G12" i="7"/>
  <c r="F12" i="7"/>
  <c r="E12" i="7"/>
  <c r="D12" i="7"/>
  <c r="C12" i="7"/>
  <c r="B12" i="7"/>
  <c r="L11" i="7"/>
  <c r="H11" i="7"/>
  <c r="G11" i="7"/>
  <c r="F11" i="7"/>
  <c r="E11" i="7"/>
  <c r="D11" i="7"/>
  <c r="C11" i="7"/>
  <c r="B11" i="7"/>
  <c r="L10" i="7"/>
  <c r="H10" i="7"/>
  <c r="G10" i="7"/>
  <c r="F10" i="7"/>
  <c r="E10" i="7"/>
  <c r="D10" i="7"/>
  <c r="C10" i="7"/>
  <c r="B10" i="7"/>
  <c r="L9" i="7"/>
  <c r="H9" i="7"/>
  <c r="G9" i="7"/>
  <c r="F9" i="7"/>
  <c r="E9" i="7"/>
  <c r="D9" i="7"/>
  <c r="C9" i="7"/>
  <c r="B9" i="7"/>
  <c r="L8" i="7"/>
  <c r="H8" i="7"/>
  <c r="G8" i="7"/>
  <c r="F8" i="7"/>
  <c r="E8" i="7"/>
  <c r="D8" i="7"/>
  <c r="C8" i="7"/>
  <c r="B8" i="7"/>
  <c r="L7" i="7"/>
  <c r="H7" i="7"/>
  <c r="G7" i="7"/>
  <c r="F7" i="7"/>
  <c r="E7" i="7"/>
  <c r="D7" i="7"/>
  <c r="C7" i="7"/>
  <c r="B7" i="7"/>
  <c r="L6" i="7"/>
  <c r="H6" i="7"/>
  <c r="G6" i="7"/>
  <c r="F6" i="7"/>
  <c r="E6" i="7"/>
  <c r="D6" i="7"/>
  <c r="C6" i="7"/>
  <c r="B6" i="7"/>
  <c r="L5" i="7"/>
  <c r="H5" i="7"/>
  <c r="G5" i="7"/>
  <c r="F5" i="7"/>
  <c r="E5" i="7"/>
  <c r="D5" i="7"/>
  <c r="C5" i="7"/>
  <c r="B5" i="7"/>
  <c r="L4" i="7"/>
  <c r="H4" i="7"/>
  <c r="G4" i="7"/>
  <c r="F4" i="7"/>
  <c r="E4" i="7"/>
  <c r="D4" i="7"/>
  <c r="C4" i="7"/>
  <c r="B4" i="7"/>
  <c r="L3" i="7"/>
  <c r="H3" i="7"/>
  <c r="G3" i="7"/>
  <c r="F3" i="7"/>
  <c r="E3" i="7"/>
  <c r="D3" i="7"/>
  <c r="C3" i="7"/>
  <c r="B3" i="7"/>
  <c r="I15" i="6"/>
  <c r="J15" i="6"/>
  <c r="K15" i="6"/>
  <c r="I16" i="6"/>
  <c r="J16" i="6"/>
  <c r="K16" i="6"/>
  <c r="I17" i="6"/>
  <c r="J17" i="6"/>
  <c r="K17" i="6"/>
  <c r="I18" i="6"/>
  <c r="J18" i="6"/>
  <c r="K18" i="6"/>
  <c r="I19" i="6"/>
  <c r="J19" i="6"/>
  <c r="K19" i="6"/>
  <c r="I20" i="6"/>
  <c r="J20" i="6"/>
  <c r="K20" i="6"/>
  <c r="I21" i="6"/>
  <c r="J21" i="6"/>
  <c r="K21" i="6"/>
  <c r="I22" i="6"/>
  <c r="J22" i="6"/>
  <c r="K22" i="6"/>
  <c r="I23" i="6"/>
  <c r="J23" i="6"/>
  <c r="K23" i="6"/>
  <c r="I24" i="6"/>
  <c r="J24" i="6"/>
  <c r="K24" i="6"/>
  <c r="I25" i="6"/>
  <c r="J25" i="6"/>
  <c r="K25" i="6"/>
  <c r="I26" i="6"/>
  <c r="J26" i="6"/>
  <c r="K26" i="6"/>
  <c r="I27" i="6"/>
  <c r="J27" i="6"/>
  <c r="K27" i="6"/>
  <c r="I28" i="6"/>
  <c r="J28" i="6"/>
  <c r="K28" i="6"/>
  <c r="I29" i="6"/>
  <c r="J29" i="6"/>
  <c r="K29" i="6"/>
  <c r="I30" i="6"/>
  <c r="J30" i="6"/>
  <c r="K30" i="6"/>
  <c r="I31" i="6"/>
  <c r="J31" i="6"/>
  <c r="K31" i="6"/>
  <c r="I32" i="6"/>
  <c r="J32" i="6"/>
  <c r="K32" i="6"/>
  <c r="I33" i="6"/>
  <c r="J33" i="6"/>
  <c r="K33" i="6"/>
  <c r="I34" i="6"/>
  <c r="J34" i="6"/>
  <c r="K34" i="6"/>
  <c r="K14" i="6"/>
  <c r="I14" i="6"/>
  <c r="J14" i="6"/>
  <c r="M99" i="6"/>
  <c r="L99" i="6"/>
  <c r="K99" i="6"/>
  <c r="I99" i="6"/>
  <c r="H99" i="6"/>
  <c r="G99" i="6"/>
  <c r="F99" i="6"/>
  <c r="E99" i="6"/>
  <c r="D99" i="6"/>
  <c r="C99" i="6"/>
  <c r="B99" i="6"/>
  <c r="M98" i="6"/>
  <c r="L98" i="6"/>
  <c r="K98" i="6"/>
  <c r="I98" i="6"/>
  <c r="H98" i="6"/>
  <c r="G98" i="6"/>
  <c r="F98" i="6"/>
  <c r="E98" i="6"/>
  <c r="D98" i="6"/>
  <c r="C98" i="6"/>
  <c r="B98" i="6"/>
  <c r="M97" i="6"/>
  <c r="L97" i="6"/>
  <c r="K97" i="6"/>
  <c r="I97" i="6"/>
  <c r="H97" i="6"/>
  <c r="G97" i="6"/>
  <c r="F97" i="6"/>
  <c r="E97" i="6"/>
  <c r="D97" i="6"/>
  <c r="C97" i="6"/>
  <c r="B97" i="6"/>
  <c r="M96" i="6"/>
  <c r="L96" i="6"/>
  <c r="K96" i="6"/>
  <c r="I96" i="6"/>
  <c r="H96" i="6"/>
  <c r="G96" i="6"/>
  <c r="F96" i="6"/>
  <c r="E96" i="6"/>
  <c r="D96" i="6"/>
  <c r="C96" i="6"/>
  <c r="B96" i="6"/>
  <c r="M95" i="6"/>
  <c r="L95" i="6"/>
  <c r="K95" i="6"/>
  <c r="I95" i="6"/>
  <c r="H95" i="6"/>
  <c r="G95" i="6"/>
  <c r="F95" i="6"/>
  <c r="E95" i="6"/>
  <c r="D95" i="6"/>
  <c r="C95" i="6"/>
  <c r="B95" i="6"/>
  <c r="M94" i="6"/>
  <c r="L94" i="6"/>
  <c r="K94" i="6"/>
  <c r="I94" i="6"/>
  <c r="H94" i="6"/>
  <c r="G94" i="6"/>
  <c r="F94" i="6"/>
  <c r="E94" i="6"/>
  <c r="D94" i="6"/>
  <c r="C94" i="6"/>
  <c r="B94" i="6"/>
  <c r="M93" i="6"/>
  <c r="L93" i="6"/>
  <c r="K93" i="6"/>
  <c r="I93" i="6"/>
  <c r="H93" i="6"/>
  <c r="G93" i="6"/>
  <c r="F93" i="6"/>
  <c r="E93" i="6"/>
  <c r="D93" i="6"/>
  <c r="C93" i="6"/>
  <c r="B93" i="6"/>
  <c r="M92" i="6"/>
  <c r="L92" i="6"/>
  <c r="K92" i="6"/>
  <c r="I92" i="6"/>
  <c r="H92" i="6"/>
  <c r="G92" i="6"/>
  <c r="F92" i="6"/>
  <c r="E92" i="6"/>
  <c r="D92" i="6"/>
  <c r="C92" i="6"/>
  <c r="B92" i="6"/>
  <c r="M91" i="6"/>
  <c r="L91" i="6"/>
  <c r="K91" i="6"/>
  <c r="I91" i="6"/>
  <c r="H91" i="6"/>
  <c r="G91" i="6"/>
  <c r="F91" i="6"/>
  <c r="E91" i="6"/>
  <c r="D91" i="6"/>
  <c r="C91" i="6"/>
  <c r="B91" i="6"/>
  <c r="M90" i="6"/>
  <c r="L90" i="6"/>
  <c r="K90" i="6"/>
  <c r="I90" i="6"/>
  <c r="H90" i="6"/>
  <c r="G90" i="6"/>
  <c r="F90" i="6"/>
  <c r="E90" i="6"/>
  <c r="D90" i="6"/>
  <c r="C90" i="6"/>
  <c r="B90" i="6"/>
  <c r="M89" i="6"/>
  <c r="L89" i="6"/>
  <c r="K89" i="6"/>
  <c r="I89" i="6"/>
  <c r="H89" i="6"/>
  <c r="G89" i="6"/>
  <c r="F89" i="6"/>
  <c r="E89" i="6"/>
  <c r="D89" i="6"/>
  <c r="C89" i="6"/>
  <c r="B89" i="6"/>
  <c r="M88" i="6"/>
  <c r="L88" i="6"/>
  <c r="K88" i="6"/>
  <c r="I88" i="6"/>
  <c r="H88" i="6"/>
  <c r="G88" i="6"/>
  <c r="F88" i="6"/>
  <c r="E88" i="6"/>
  <c r="D88" i="6"/>
  <c r="C88" i="6"/>
  <c r="B88" i="6"/>
  <c r="M87" i="6"/>
  <c r="L87" i="6"/>
  <c r="K87" i="6"/>
  <c r="I87" i="6"/>
  <c r="H87" i="6"/>
  <c r="G87" i="6"/>
  <c r="F87" i="6"/>
  <c r="E87" i="6"/>
  <c r="D87" i="6"/>
  <c r="C87" i="6"/>
  <c r="B87" i="6"/>
  <c r="M86" i="6"/>
  <c r="L86" i="6"/>
  <c r="K86" i="6"/>
  <c r="I86" i="6"/>
  <c r="H86" i="6"/>
  <c r="G86" i="6"/>
  <c r="F86" i="6"/>
  <c r="E86" i="6"/>
  <c r="D86" i="6"/>
  <c r="C86" i="6"/>
  <c r="B86" i="6"/>
  <c r="M85" i="6"/>
  <c r="L85" i="6"/>
  <c r="K85" i="6"/>
  <c r="I85" i="6"/>
  <c r="H85" i="6"/>
  <c r="G85" i="6"/>
  <c r="F85" i="6"/>
  <c r="E85" i="6"/>
  <c r="D85" i="6"/>
  <c r="C85" i="6"/>
  <c r="B85" i="6"/>
  <c r="M84" i="6"/>
  <c r="L84" i="6"/>
  <c r="K84" i="6"/>
  <c r="I84" i="6"/>
  <c r="H84" i="6"/>
  <c r="G84" i="6"/>
  <c r="F84" i="6"/>
  <c r="E84" i="6"/>
  <c r="D84" i="6"/>
  <c r="C84" i="6"/>
  <c r="B84" i="6"/>
  <c r="M83" i="6"/>
  <c r="L83" i="6"/>
  <c r="K83" i="6"/>
  <c r="I83" i="6"/>
  <c r="H83" i="6"/>
  <c r="G83" i="6"/>
  <c r="F83" i="6"/>
  <c r="E83" i="6"/>
  <c r="D83" i="6"/>
  <c r="C83" i="6"/>
  <c r="B83" i="6"/>
  <c r="M82" i="6"/>
  <c r="L82" i="6"/>
  <c r="K82" i="6"/>
  <c r="I82" i="6"/>
  <c r="H82" i="6"/>
  <c r="G82" i="6"/>
  <c r="F82" i="6"/>
  <c r="E82" i="6"/>
  <c r="D82" i="6"/>
  <c r="C82" i="6"/>
  <c r="B82" i="6"/>
  <c r="M81" i="6"/>
  <c r="L81" i="6"/>
  <c r="K81" i="6"/>
  <c r="I81" i="6"/>
  <c r="H81" i="6"/>
  <c r="G81" i="6"/>
  <c r="F81" i="6"/>
  <c r="E81" i="6"/>
  <c r="D81" i="6"/>
  <c r="C81" i="6"/>
  <c r="B81" i="6"/>
  <c r="M80" i="6"/>
  <c r="L80" i="6"/>
  <c r="K80" i="6"/>
  <c r="I80" i="6"/>
  <c r="H80" i="6"/>
  <c r="G80" i="6"/>
  <c r="F80" i="6"/>
  <c r="E80" i="6"/>
  <c r="D80" i="6"/>
  <c r="C80" i="6"/>
  <c r="B80" i="6"/>
  <c r="M79" i="6"/>
  <c r="L79" i="6"/>
  <c r="K79" i="6"/>
  <c r="I79" i="6"/>
  <c r="H79" i="6"/>
  <c r="G79" i="6"/>
  <c r="F79" i="6"/>
  <c r="E79" i="6"/>
  <c r="D79" i="6"/>
  <c r="C79" i="6"/>
  <c r="B79" i="6"/>
  <c r="M78" i="6"/>
  <c r="L78" i="6"/>
  <c r="K78" i="6"/>
  <c r="I78" i="6"/>
  <c r="H78" i="6"/>
  <c r="G78" i="6"/>
  <c r="F78" i="6"/>
  <c r="E78" i="6"/>
  <c r="D78" i="6"/>
  <c r="C78" i="6"/>
  <c r="B78" i="6"/>
  <c r="M77" i="6"/>
  <c r="L77" i="6"/>
  <c r="K77" i="6"/>
  <c r="I77" i="6"/>
  <c r="H77" i="6"/>
  <c r="G77" i="6"/>
  <c r="F77" i="6"/>
  <c r="E77" i="6"/>
  <c r="D77" i="6"/>
  <c r="C77" i="6"/>
  <c r="B77" i="6"/>
  <c r="M76" i="6"/>
  <c r="L76" i="6"/>
  <c r="K76" i="6"/>
  <c r="I76" i="6"/>
  <c r="H76" i="6"/>
  <c r="G76" i="6"/>
  <c r="F76" i="6"/>
  <c r="E76" i="6"/>
  <c r="D76" i="6"/>
  <c r="C76" i="6"/>
  <c r="B76" i="6"/>
  <c r="M75" i="6"/>
  <c r="L75" i="6"/>
  <c r="K75" i="6"/>
  <c r="I75" i="6"/>
  <c r="H75" i="6"/>
  <c r="G75" i="6"/>
  <c r="F75" i="6"/>
  <c r="E75" i="6"/>
  <c r="D75" i="6"/>
  <c r="C75" i="6"/>
  <c r="B75" i="6"/>
  <c r="M74" i="6"/>
  <c r="L74" i="6"/>
  <c r="K74" i="6"/>
  <c r="I74" i="6"/>
  <c r="H74" i="6"/>
  <c r="G74" i="6"/>
  <c r="F74" i="6"/>
  <c r="E74" i="6"/>
  <c r="D74" i="6"/>
  <c r="C74" i="6"/>
  <c r="B74" i="6"/>
  <c r="M73" i="6"/>
  <c r="L73" i="6"/>
  <c r="K73" i="6"/>
  <c r="I73" i="6"/>
  <c r="H73" i="6"/>
  <c r="G73" i="6"/>
  <c r="F73" i="6"/>
  <c r="E73" i="6"/>
  <c r="D73" i="6"/>
  <c r="C73" i="6"/>
  <c r="B73" i="6"/>
  <c r="M72" i="6"/>
  <c r="L72" i="6"/>
  <c r="K72" i="6"/>
  <c r="I72" i="6"/>
  <c r="H72" i="6"/>
  <c r="G72" i="6"/>
  <c r="F72" i="6"/>
  <c r="E72" i="6"/>
  <c r="D72" i="6"/>
  <c r="C72" i="6"/>
  <c r="B72" i="6"/>
  <c r="M71" i="6"/>
  <c r="L71" i="6"/>
  <c r="K71" i="6"/>
  <c r="I71" i="6"/>
  <c r="H71" i="6"/>
  <c r="G71" i="6"/>
  <c r="F71" i="6"/>
  <c r="E71" i="6"/>
  <c r="D71" i="6"/>
  <c r="C71" i="6"/>
  <c r="B71" i="6"/>
  <c r="M70" i="6"/>
  <c r="L70" i="6"/>
  <c r="K70" i="6"/>
  <c r="I70" i="6"/>
  <c r="H70" i="6"/>
  <c r="G70" i="6"/>
  <c r="F70" i="6"/>
  <c r="E70" i="6"/>
  <c r="D70" i="6"/>
  <c r="C70" i="6"/>
  <c r="B70" i="6"/>
  <c r="M69" i="6"/>
  <c r="L69" i="6"/>
  <c r="K69" i="6"/>
  <c r="I69" i="6"/>
  <c r="H69" i="6"/>
  <c r="G69" i="6"/>
  <c r="F69" i="6"/>
  <c r="E69" i="6"/>
  <c r="D69" i="6"/>
  <c r="C69" i="6"/>
  <c r="B69" i="6"/>
  <c r="M68" i="6"/>
  <c r="L68" i="6"/>
  <c r="K68" i="6"/>
  <c r="I68" i="6"/>
  <c r="H68" i="6"/>
  <c r="G68" i="6"/>
  <c r="F68" i="6"/>
  <c r="E68" i="6"/>
  <c r="D68" i="6"/>
  <c r="C68" i="6"/>
  <c r="B68" i="6"/>
  <c r="M67" i="6"/>
  <c r="L67" i="6"/>
  <c r="K67" i="6"/>
  <c r="I67" i="6"/>
  <c r="H67" i="6"/>
  <c r="G67" i="6"/>
  <c r="F67" i="6"/>
  <c r="E67" i="6"/>
  <c r="D67" i="6"/>
  <c r="C67" i="6"/>
  <c r="B67" i="6"/>
  <c r="M66" i="6"/>
  <c r="L66" i="6"/>
  <c r="K66" i="6"/>
  <c r="I66" i="6"/>
  <c r="H66" i="6"/>
  <c r="G66" i="6"/>
  <c r="F66" i="6"/>
  <c r="E66" i="6"/>
  <c r="D66" i="6"/>
  <c r="C66" i="6"/>
  <c r="B66" i="6"/>
  <c r="M65" i="6"/>
  <c r="L65" i="6"/>
  <c r="K65" i="6"/>
  <c r="I65" i="6"/>
  <c r="H65" i="6"/>
  <c r="G65" i="6"/>
  <c r="F65" i="6"/>
  <c r="E65" i="6"/>
  <c r="D65" i="6"/>
  <c r="C65" i="6"/>
  <c r="B65" i="6"/>
  <c r="M64" i="6"/>
  <c r="L64" i="6"/>
  <c r="K64" i="6"/>
  <c r="I64" i="6"/>
  <c r="H64" i="6"/>
  <c r="G64" i="6"/>
  <c r="F64" i="6"/>
  <c r="E64" i="6"/>
  <c r="D64" i="6"/>
  <c r="C64" i="6"/>
  <c r="B64" i="6"/>
  <c r="M63" i="6"/>
  <c r="L63" i="6"/>
  <c r="K63" i="6"/>
  <c r="I63" i="6"/>
  <c r="H63" i="6"/>
  <c r="G63" i="6"/>
  <c r="F63" i="6"/>
  <c r="E63" i="6"/>
  <c r="D63" i="6"/>
  <c r="C63" i="6"/>
  <c r="B63" i="6"/>
  <c r="M62" i="6"/>
  <c r="L62" i="6"/>
  <c r="K62" i="6"/>
  <c r="I62" i="6"/>
  <c r="H62" i="6"/>
  <c r="G62" i="6"/>
  <c r="F62" i="6"/>
  <c r="E62" i="6"/>
  <c r="D62" i="6"/>
  <c r="C62" i="6"/>
  <c r="B62" i="6"/>
  <c r="M61" i="6"/>
  <c r="L61" i="6"/>
  <c r="K61" i="6"/>
  <c r="I61" i="6"/>
  <c r="H61" i="6"/>
  <c r="G61" i="6"/>
  <c r="F61" i="6"/>
  <c r="E61" i="6"/>
  <c r="D61" i="6"/>
  <c r="C61" i="6"/>
  <c r="B61" i="6"/>
  <c r="M60" i="6"/>
  <c r="L60" i="6"/>
  <c r="K60" i="6"/>
  <c r="I60" i="6"/>
  <c r="H60" i="6"/>
  <c r="G60" i="6"/>
  <c r="F60" i="6"/>
  <c r="E60" i="6"/>
  <c r="D60" i="6"/>
  <c r="C60" i="6"/>
  <c r="B60" i="6"/>
  <c r="M59" i="6"/>
  <c r="L59" i="6"/>
  <c r="K59" i="6"/>
  <c r="I59" i="6"/>
  <c r="H59" i="6"/>
  <c r="G59" i="6"/>
  <c r="F59" i="6"/>
  <c r="E59" i="6"/>
  <c r="D59" i="6"/>
  <c r="C59" i="6"/>
  <c r="B59" i="6"/>
  <c r="M58" i="6"/>
  <c r="L58" i="6"/>
  <c r="K58" i="6"/>
  <c r="I58" i="6"/>
  <c r="H58" i="6"/>
  <c r="G58" i="6"/>
  <c r="F58" i="6"/>
  <c r="E58" i="6"/>
  <c r="D58" i="6"/>
  <c r="C58" i="6"/>
  <c r="B58" i="6"/>
  <c r="M57" i="6"/>
  <c r="L57" i="6"/>
  <c r="K57" i="6"/>
  <c r="I57" i="6"/>
  <c r="H57" i="6"/>
  <c r="G57" i="6"/>
  <c r="F57" i="6"/>
  <c r="E57" i="6"/>
  <c r="D57" i="6"/>
  <c r="C57" i="6"/>
  <c r="B57" i="6"/>
  <c r="M56" i="6"/>
  <c r="L56" i="6"/>
  <c r="K56" i="6"/>
  <c r="I56" i="6"/>
  <c r="H56" i="6"/>
  <c r="G56" i="6"/>
  <c r="F56" i="6"/>
  <c r="E56" i="6"/>
  <c r="D56" i="6"/>
  <c r="C56" i="6"/>
  <c r="B56" i="6"/>
  <c r="M55" i="6"/>
  <c r="L55" i="6"/>
  <c r="K55" i="6"/>
  <c r="I55" i="6"/>
  <c r="H55" i="6"/>
  <c r="G55" i="6"/>
  <c r="F55" i="6"/>
  <c r="E55" i="6"/>
  <c r="D55" i="6"/>
  <c r="C55" i="6"/>
  <c r="B55" i="6"/>
  <c r="M54" i="6"/>
  <c r="L54" i="6"/>
  <c r="K54" i="6"/>
  <c r="I54" i="6"/>
  <c r="H54" i="6"/>
  <c r="G54" i="6"/>
  <c r="F54" i="6"/>
  <c r="E54" i="6"/>
  <c r="D54" i="6"/>
  <c r="C54" i="6"/>
  <c r="B54" i="6"/>
  <c r="M53" i="6"/>
  <c r="L53" i="6"/>
  <c r="K53" i="6"/>
  <c r="I53" i="6"/>
  <c r="H53" i="6"/>
  <c r="G53" i="6"/>
  <c r="F53" i="6"/>
  <c r="E53" i="6"/>
  <c r="D53" i="6"/>
  <c r="C53" i="6"/>
  <c r="B53" i="6"/>
  <c r="M52" i="6"/>
  <c r="L52" i="6"/>
  <c r="K52" i="6"/>
  <c r="I52" i="6"/>
  <c r="H52" i="6"/>
  <c r="G52" i="6"/>
  <c r="F52" i="6"/>
  <c r="E52" i="6"/>
  <c r="D52" i="6"/>
  <c r="C52" i="6"/>
  <c r="B52" i="6"/>
  <c r="M51" i="6"/>
  <c r="L51" i="6"/>
  <c r="K51" i="6"/>
  <c r="I51" i="6"/>
  <c r="H51" i="6"/>
  <c r="G51" i="6"/>
  <c r="F51" i="6"/>
  <c r="E51" i="6"/>
  <c r="D51" i="6"/>
  <c r="C51" i="6"/>
  <c r="B51" i="6"/>
  <c r="M50" i="6"/>
  <c r="L50" i="6"/>
  <c r="K50" i="6"/>
  <c r="I50" i="6"/>
  <c r="H50" i="6"/>
  <c r="G50" i="6"/>
  <c r="F50" i="6"/>
  <c r="E50" i="6"/>
  <c r="D50" i="6"/>
  <c r="C50" i="6"/>
  <c r="B50" i="6"/>
  <c r="L49" i="6"/>
  <c r="K49" i="6"/>
  <c r="I49" i="6"/>
  <c r="H49" i="6"/>
  <c r="G49" i="6"/>
  <c r="F49" i="6"/>
  <c r="E49" i="6"/>
  <c r="D49" i="6"/>
  <c r="C49" i="6"/>
  <c r="B49" i="6"/>
  <c r="L48" i="6"/>
  <c r="K48" i="6"/>
  <c r="I48" i="6"/>
  <c r="H48" i="6"/>
  <c r="G48" i="6"/>
  <c r="F48" i="6"/>
  <c r="E48" i="6"/>
  <c r="D48" i="6"/>
  <c r="C48" i="6"/>
  <c r="B48" i="6"/>
  <c r="L47" i="6"/>
  <c r="K47" i="6"/>
  <c r="I47" i="6"/>
  <c r="H47" i="6"/>
  <c r="G47" i="6"/>
  <c r="F47" i="6"/>
  <c r="E47" i="6"/>
  <c r="D47" i="6"/>
  <c r="C47" i="6"/>
  <c r="B47" i="6"/>
  <c r="L46" i="6"/>
  <c r="K46" i="6"/>
  <c r="I46" i="6"/>
  <c r="H46" i="6"/>
  <c r="G46" i="6"/>
  <c r="F46" i="6"/>
  <c r="E46" i="6"/>
  <c r="D46" i="6"/>
  <c r="C46" i="6"/>
  <c r="B46" i="6"/>
  <c r="L45" i="6"/>
  <c r="K45" i="6"/>
  <c r="I45" i="6"/>
  <c r="H45" i="6"/>
  <c r="G45" i="6"/>
  <c r="F45" i="6"/>
  <c r="E45" i="6"/>
  <c r="D45" i="6"/>
  <c r="C45" i="6"/>
  <c r="B45" i="6"/>
  <c r="L44" i="6"/>
  <c r="K44" i="6"/>
  <c r="I44" i="6"/>
  <c r="H44" i="6"/>
  <c r="G44" i="6"/>
  <c r="F44" i="6"/>
  <c r="E44" i="6"/>
  <c r="D44" i="6"/>
  <c r="C44" i="6"/>
  <c r="B44" i="6"/>
  <c r="L43" i="6"/>
  <c r="K43" i="6"/>
  <c r="I43" i="6"/>
  <c r="H43" i="6"/>
  <c r="G43" i="6"/>
  <c r="F43" i="6"/>
  <c r="E43" i="6"/>
  <c r="D43" i="6"/>
  <c r="C43" i="6"/>
  <c r="B43" i="6"/>
  <c r="L42" i="6"/>
  <c r="K42" i="6"/>
  <c r="I42" i="6"/>
  <c r="H42" i="6"/>
  <c r="G42" i="6"/>
  <c r="F42" i="6"/>
  <c r="E42" i="6"/>
  <c r="D42" i="6"/>
  <c r="C42" i="6"/>
  <c r="B42" i="6"/>
  <c r="L41" i="6"/>
  <c r="K41" i="6"/>
  <c r="I41" i="6"/>
  <c r="H41" i="6"/>
  <c r="G41" i="6"/>
  <c r="F41" i="6"/>
  <c r="E41" i="6"/>
  <c r="D41" i="6"/>
  <c r="C41" i="6"/>
  <c r="B41" i="6"/>
  <c r="L40" i="6"/>
  <c r="K40" i="6"/>
  <c r="I40" i="6"/>
  <c r="H40" i="6"/>
  <c r="G40" i="6"/>
  <c r="F40" i="6"/>
  <c r="E40" i="6"/>
  <c r="D40" i="6"/>
  <c r="C40" i="6"/>
  <c r="B40" i="6"/>
  <c r="L39" i="6"/>
  <c r="K39" i="6"/>
  <c r="I39" i="6"/>
  <c r="H39" i="6"/>
  <c r="G39" i="6"/>
  <c r="F39" i="6"/>
  <c r="E39" i="6"/>
  <c r="D39" i="6"/>
  <c r="C39" i="6"/>
  <c r="B39" i="6"/>
  <c r="L38" i="6"/>
  <c r="K38" i="6"/>
  <c r="I38" i="6"/>
  <c r="H38" i="6"/>
  <c r="G38" i="6"/>
  <c r="F38" i="6"/>
  <c r="E38" i="6"/>
  <c r="D38" i="6"/>
  <c r="C38" i="6"/>
  <c r="B38" i="6"/>
  <c r="L37" i="6"/>
  <c r="K37" i="6"/>
  <c r="I37" i="6"/>
  <c r="H37" i="6"/>
  <c r="G37" i="6"/>
  <c r="F37" i="6"/>
  <c r="E37" i="6"/>
  <c r="D37" i="6"/>
  <c r="C37" i="6"/>
  <c r="B37" i="6"/>
  <c r="L36" i="6"/>
  <c r="K36" i="6"/>
  <c r="I36" i="6"/>
  <c r="H36" i="6"/>
  <c r="G36" i="6"/>
  <c r="F36" i="6"/>
  <c r="E36" i="6"/>
  <c r="D36" i="6"/>
  <c r="C36" i="6"/>
  <c r="B36" i="6"/>
  <c r="L35" i="6"/>
  <c r="K35" i="6"/>
  <c r="I35" i="6"/>
  <c r="H35" i="6"/>
  <c r="G35" i="6"/>
  <c r="F35" i="6"/>
  <c r="E35" i="6"/>
  <c r="D35" i="6"/>
  <c r="C35" i="6"/>
  <c r="B35" i="6"/>
  <c r="L13" i="6"/>
  <c r="H13" i="6"/>
  <c r="G13" i="6"/>
  <c r="F13" i="6"/>
  <c r="E13" i="6"/>
  <c r="D13" i="6"/>
  <c r="C13" i="6"/>
  <c r="B13" i="6"/>
  <c r="L12" i="6"/>
  <c r="H12" i="6"/>
  <c r="G12" i="6"/>
  <c r="F12" i="6"/>
  <c r="E12" i="6"/>
  <c r="D12" i="6"/>
  <c r="C12" i="6"/>
  <c r="B12" i="6"/>
  <c r="L11" i="6"/>
  <c r="H11" i="6"/>
  <c r="G11" i="6"/>
  <c r="F11" i="6"/>
  <c r="E11" i="6"/>
  <c r="D11" i="6"/>
  <c r="C11" i="6"/>
  <c r="B11" i="6"/>
  <c r="L10" i="6"/>
  <c r="H10" i="6"/>
  <c r="G10" i="6"/>
  <c r="F10" i="6"/>
  <c r="E10" i="6"/>
  <c r="D10" i="6"/>
  <c r="C10" i="6"/>
  <c r="B10" i="6"/>
  <c r="L9" i="6"/>
  <c r="H9" i="6"/>
  <c r="G9" i="6"/>
  <c r="F9" i="6"/>
  <c r="E9" i="6"/>
  <c r="D9" i="6"/>
  <c r="C9" i="6"/>
  <c r="B9" i="6"/>
  <c r="L8" i="6"/>
  <c r="H8" i="6"/>
  <c r="G8" i="6"/>
  <c r="F8" i="6"/>
  <c r="E8" i="6"/>
  <c r="D8" i="6"/>
  <c r="C8" i="6"/>
  <c r="B8" i="6"/>
  <c r="L7" i="6"/>
  <c r="H7" i="6"/>
  <c r="G7" i="6"/>
  <c r="F7" i="6"/>
  <c r="E7" i="6"/>
  <c r="D7" i="6"/>
  <c r="C7" i="6"/>
  <c r="B7" i="6"/>
  <c r="L6" i="6"/>
  <c r="H6" i="6"/>
  <c r="G6" i="6"/>
  <c r="F6" i="6"/>
  <c r="E6" i="6"/>
  <c r="D6" i="6"/>
  <c r="C6" i="6"/>
  <c r="B6" i="6"/>
  <c r="L5" i="6"/>
  <c r="H5" i="6"/>
  <c r="G5" i="6"/>
  <c r="F5" i="6"/>
  <c r="E5" i="6"/>
  <c r="D5" i="6"/>
  <c r="C5" i="6"/>
  <c r="B5" i="6"/>
  <c r="L4" i="6"/>
  <c r="H4" i="6"/>
  <c r="G4" i="6"/>
  <c r="F4" i="6"/>
  <c r="E4" i="6"/>
  <c r="D4" i="6"/>
  <c r="C4" i="6"/>
  <c r="B4" i="6"/>
  <c r="L3" i="6"/>
  <c r="H3" i="6"/>
  <c r="G3" i="6"/>
  <c r="F3" i="6"/>
  <c r="E3" i="6"/>
  <c r="D3" i="6"/>
  <c r="C3" i="6"/>
  <c r="B3" i="6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C35" i="4"/>
  <c r="E35" i="4"/>
  <c r="G35" i="4"/>
  <c r="H35" i="4"/>
  <c r="L35" i="4"/>
  <c r="C36" i="4"/>
  <c r="E36" i="4"/>
  <c r="G36" i="4"/>
  <c r="H36" i="4"/>
  <c r="L36" i="4"/>
  <c r="C37" i="4"/>
  <c r="E37" i="4"/>
  <c r="G37" i="4"/>
  <c r="H37" i="4"/>
  <c r="L37" i="4"/>
  <c r="C38" i="4"/>
  <c r="E38" i="4"/>
  <c r="G38" i="4"/>
  <c r="H38" i="4"/>
  <c r="L38" i="4"/>
  <c r="C39" i="4"/>
  <c r="E39" i="4"/>
  <c r="G39" i="4"/>
  <c r="H39" i="4"/>
  <c r="L39" i="4"/>
  <c r="C40" i="4"/>
  <c r="E40" i="4"/>
  <c r="G40" i="4"/>
  <c r="H40" i="4"/>
  <c r="L40" i="4"/>
  <c r="C41" i="4"/>
  <c r="E41" i="4"/>
  <c r="G41" i="4"/>
  <c r="H41" i="4"/>
  <c r="L41" i="4"/>
  <c r="C42" i="4"/>
  <c r="E42" i="4"/>
  <c r="G42" i="4"/>
  <c r="H42" i="4"/>
  <c r="L42" i="4"/>
  <c r="C43" i="4"/>
  <c r="E43" i="4"/>
  <c r="G43" i="4"/>
  <c r="H43" i="4"/>
  <c r="L43" i="4"/>
  <c r="C44" i="4"/>
  <c r="E44" i="4"/>
  <c r="G44" i="4"/>
  <c r="H44" i="4"/>
  <c r="L44" i="4"/>
  <c r="C45" i="4"/>
  <c r="E45" i="4"/>
  <c r="G45" i="4"/>
  <c r="H45" i="4"/>
  <c r="L45" i="4"/>
  <c r="C46" i="4"/>
  <c r="E46" i="4"/>
  <c r="G46" i="4"/>
  <c r="H46" i="4"/>
  <c r="L46" i="4"/>
  <c r="C47" i="4"/>
  <c r="E47" i="4"/>
  <c r="G47" i="4"/>
  <c r="H47" i="4"/>
  <c r="L47" i="4"/>
  <c r="C48" i="4"/>
  <c r="E48" i="4"/>
  <c r="G48" i="4"/>
  <c r="H48" i="4"/>
  <c r="L48" i="4"/>
  <c r="C49" i="4"/>
  <c r="E49" i="4"/>
  <c r="G49" i="4"/>
  <c r="H49" i="4"/>
  <c r="L49" i="4"/>
  <c r="C50" i="4"/>
  <c r="E50" i="4"/>
  <c r="G50" i="4"/>
  <c r="H50" i="4"/>
  <c r="L50" i="4"/>
  <c r="M50" i="4"/>
  <c r="C51" i="4"/>
  <c r="E51" i="4"/>
  <c r="G51" i="4"/>
  <c r="H51" i="4"/>
  <c r="L51" i="4"/>
  <c r="M51" i="4"/>
  <c r="C52" i="4"/>
  <c r="E52" i="4"/>
  <c r="G52" i="4"/>
  <c r="H52" i="4"/>
  <c r="L52" i="4"/>
  <c r="M52" i="4"/>
  <c r="C53" i="4"/>
  <c r="E53" i="4"/>
  <c r="G53" i="4"/>
  <c r="H53" i="4"/>
  <c r="L53" i="4"/>
  <c r="M53" i="4"/>
  <c r="C54" i="4"/>
  <c r="E54" i="4"/>
  <c r="G54" i="4"/>
  <c r="H54" i="4"/>
  <c r="L54" i="4"/>
  <c r="M54" i="4"/>
  <c r="C55" i="4"/>
  <c r="E55" i="4"/>
  <c r="G55" i="4"/>
  <c r="H55" i="4"/>
  <c r="L55" i="4"/>
  <c r="M55" i="4"/>
  <c r="C56" i="4"/>
  <c r="E56" i="4"/>
  <c r="G56" i="4"/>
  <c r="H56" i="4"/>
  <c r="L56" i="4"/>
  <c r="M56" i="4"/>
  <c r="C57" i="4"/>
  <c r="E57" i="4"/>
  <c r="G57" i="4"/>
  <c r="H57" i="4"/>
  <c r="L57" i="4"/>
  <c r="M57" i="4"/>
  <c r="C58" i="4"/>
  <c r="E58" i="4"/>
  <c r="G58" i="4"/>
  <c r="H58" i="4"/>
  <c r="L58" i="4"/>
  <c r="M58" i="4"/>
  <c r="C59" i="4"/>
  <c r="E59" i="4"/>
  <c r="G59" i="4"/>
  <c r="H59" i="4"/>
  <c r="L59" i="4"/>
  <c r="M59" i="4"/>
  <c r="C60" i="4"/>
  <c r="E60" i="4"/>
  <c r="G60" i="4"/>
  <c r="H60" i="4"/>
  <c r="L60" i="4"/>
  <c r="M60" i="4"/>
  <c r="C61" i="4"/>
  <c r="E61" i="4"/>
  <c r="G61" i="4"/>
  <c r="H61" i="4"/>
  <c r="L61" i="4"/>
  <c r="M61" i="4"/>
  <c r="C62" i="4"/>
  <c r="E62" i="4"/>
  <c r="G62" i="4"/>
  <c r="H62" i="4"/>
  <c r="L62" i="4"/>
  <c r="M62" i="4"/>
  <c r="C63" i="4"/>
  <c r="E63" i="4"/>
  <c r="G63" i="4"/>
  <c r="H63" i="4"/>
  <c r="L63" i="4"/>
  <c r="M63" i="4"/>
  <c r="C64" i="4"/>
  <c r="E64" i="4"/>
  <c r="G64" i="4"/>
  <c r="H64" i="4"/>
  <c r="L64" i="4"/>
  <c r="M64" i="4"/>
  <c r="C65" i="4"/>
  <c r="E65" i="4"/>
  <c r="G65" i="4"/>
  <c r="H65" i="4"/>
  <c r="L65" i="4"/>
  <c r="M65" i="4"/>
  <c r="C66" i="4"/>
  <c r="E66" i="4"/>
  <c r="G66" i="4"/>
  <c r="H66" i="4"/>
  <c r="L66" i="4"/>
  <c r="M66" i="4"/>
  <c r="C67" i="4"/>
  <c r="E67" i="4"/>
  <c r="G67" i="4"/>
  <c r="H67" i="4"/>
  <c r="L67" i="4"/>
  <c r="M67" i="4"/>
  <c r="C68" i="4"/>
  <c r="E68" i="4"/>
  <c r="G68" i="4"/>
  <c r="H68" i="4"/>
  <c r="L68" i="4"/>
  <c r="M68" i="4"/>
  <c r="C69" i="4"/>
  <c r="E69" i="4"/>
  <c r="G69" i="4"/>
  <c r="H69" i="4"/>
  <c r="L69" i="4"/>
  <c r="M69" i="4"/>
  <c r="C70" i="4"/>
  <c r="E70" i="4"/>
  <c r="G70" i="4"/>
  <c r="H70" i="4"/>
  <c r="L70" i="4"/>
  <c r="M70" i="4"/>
  <c r="C71" i="4"/>
  <c r="E71" i="4"/>
  <c r="G71" i="4"/>
  <c r="H71" i="4"/>
  <c r="L71" i="4"/>
  <c r="M71" i="4"/>
  <c r="C72" i="4"/>
  <c r="E72" i="4"/>
  <c r="G72" i="4"/>
  <c r="H72" i="4"/>
  <c r="L72" i="4"/>
  <c r="M72" i="4"/>
  <c r="C73" i="4"/>
  <c r="E73" i="4"/>
  <c r="G73" i="4"/>
  <c r="H73" i="4"/>
  <c r="L73" i="4"/>
  <c r="M73" i="4"/>
  <c r="C74" i="4"/>
  <c r="E74" i="4"/>
  <c r="G74" i="4"/>
  <c r="H74" i="4"/>
  <c r="L74" i="4"/>
  <c r="M74" i="4"/>
  <c r="C75" i="4"/>
  <c r="E75" i="4"/>
  <c r="G75" i="4"/>
  <c r="H75" i="4"/>
  <c r="L75" i="4"/>
  <c r="M75" i="4"/>
  <c r="C76" i="4"/>
  <c r="E76" i="4"/>
  <c r="G76" i="4"/>
  <c r="H76" i="4"/>
  <c r="L76" i="4"/>
  <c r="M76" i="4"/>
  <c r="C77" i="4"/>
  <c r="E77" i="4"/>
  <c r="G77" i="4"/>
  <c r="H77" i="4"/>
  <c r="L77" i="4"/>
  <c r="M77" i="4"/>
  <c r="C78" i="4"/>
  <c r="E78" i="4"/>
  <c r="G78" i="4"/>
  <c r="H78" i="4"/>
  <c r="L78" i="4"/>
  <c r="M78" i="4"/>
  <c r="C79" i="4"/>
  <c r="E79" i="4"/>
  <c r="G79" i="4"/>
  <c r="H79" i="4"/>
  <c r="L79" i="4"/>
  <c r="M79" i="4"/>
  <c r="C80" i="4"/>
  <c r="E80" i="4"/>
  <c r="G80" i="4"/>
  <c r="H80" i="4"/>
  <c r="L80" i="4"/>
  <c r="M80" i="4"/>
  <c r="C81" i="4"/>
  <c r="E81" i="4"/>
  <c r="G81" i="4"/>
  <c r="H81" i="4"/>
  <c r="L81" i="4"/>
  <c r="M81" i="4"/>
  <c r="C82" i="4"/>
  <c r="E82" i="4"/>
  <c r="G82" i="4"/>
  <c r="H82" i="4"/>
  <c r="L82" i="4"/>
  <c r="M82" i="4"/>
  <c r="C83" i="4"/>
  <c r="E83" i="4"/>
  <c r="G83" i="4"/>
  <c r="H83" i="4"/>
  <c r="L83" i="4"/>
  <c r="M83" i="4"/>
  <c r="C84" i="4"/>
  <c r="E84" i="4"/>
  <c r="G84" i="4"/>
  <c r="H84" i="4"/>
  <c r="L84" i="4"/>
  <c r="M84" i="4"/>
  <c r="C85" i="4"/>
  <c r="E85" i="4"/>
  <c r="G85" i="4"/>
  <c r="H85" i="4"/>
  <c r="L85" i="4"/>
  <c r="M85" i="4"/>
  <c r="C86" i="4"/>
  <c r="E86" i="4"/>
  <c r="G86" i="4"/>
  <c r="H86" i="4"/>
  <c r="L86" i="4"/>
  <c r="M86" i="4"/>
  <c r="C87" i="4"/>
  <c r="E87" i="4"/>
  <c r="G87" i="4"/>
  <c r="H87" i="4"/>
  <c r="L87" i="4"/>
  <c r="M87" i="4"/>
  <c r="C88" i="4"/>
  <c r="E88" i="4"/>
  <c r="G88" i="4"/>
  <c r="H88" i="4"/>
  <c r="L88" i="4"/>
  <c r="M88" i="4"/>
  <c r="C89" i="4"/>
  <c r="E89" i="4"/>
  <c r="G89" i="4"/>
  <c r="H89" i="4"/>
  <c r="L89" i="4"/>
  <c r="M89" i="4"/>
  <c r="C90" i="4"/>
  <c r="E90" i="4"/>
  <c r="G90" i="4"/>
  <c r="H90" i="4"/>
  <c r="L90" i="4"/>
  <c r="M90" i="4"/>
  <c r="C91" i="4"/>
  <c r="E91" i="4"/>
  <c r="G91" i="4"/>
  <c r="H91" i="4"/>
  <c r="L91" i="4"/>
  <c r="M91" i="4"/>
  <c r="C92" i="4"/>
  <c r="E92" i="4"/>
  <c r="G92" i="4"/>
  <c r="H92" i="4"/>
  <c r="L92" i="4"/>
  <c r="M92" i="4"/>
  <c r="C93" i="4"/>
  <c r="E93" i="4"/>
  <c r="G93" i="4"/>
  <c r="H93" i="4"/>
  <c r="L93" i="4"/>
  <c r="M93" i="4"/>
  <c r="C94" i="4"/>
  <c r="E94" i="4"/>
  <c r="G94" i="4"/>
  <c r="H94" i="4"/>
  <c r="L94" i="4"/>
  <c r="M94" i="4"/>
  <c r="C95" i="4"/>
  <c r="E95" i="4"/>
  <c r="G95" i="4"/>
  <c r="H95" i="4"/>
  <c r="L95" i="4"/>
  <c r="M95" i="4"/>
  <c r="C96" i="4"/>
  <c r="E96" i="4"/>
  <c r="G96" i="4"/>
  <c r="H96" i="4"/>
  <c r="L96" i="4"/>
  <c r="M96" i="4"/>
  <c r="C97" i="4"/>
  <c r="E97" i="4"/>
  <c r="G97" i="4"/>
  <c r="H97" i="4"/>
  <c r="L97" i="4"/>
  <c r="M97" i="4"/>
  <c r="C98" i="4"/>
  <c r="E98" i="4"/>
  <c r="G98" i="4"/>
  <c r="H98" i="4"/>
  <c r="L98" i="4"/>
  <c r="M98" i="4"/>
  <c r="C99" i="4"/>
  <c r="E99" i="4"/>
  <c r="G99" i="4"/>
  <c r="H99" i="4"/>
  <c r="L99" i="4"/>
  <c r="M99" i="4"/>
  <c r="L13" i="4"/>
  <c r="H13" i="4"/>
  <c r="G13" i="4"/>
  <c r="F13" i="4"/>
  <c r="E13" i="4"/>
  <c r="D13" i="4"/>
  <c r="C13" i="4"/>
  <c r="B13" i="4"/>
  <c r="L12" i="4"/>
  <c r="H12" i="4"/>
  <c r="G12" i="4"/>
  <c r="F12" i="4"/>
  <c r="E12" i="4"/>
  <c r="D12" i="4"/>
  <c r="C12" i="4"/>
  <c r="B12" i="4"/>
  <c r="L11" i="4"/>
  <c r="H11" i="4"/>
  <c r="G11" i="4"/>
  <c r="F11" i="4"/>
  <c r="E11" i="4"/>
  <c r="D11" i="4"/>
  <c r="C11" i="4"/>
  <c r="B11" i="4"/>
  <c r="L10" i="4"/>
  <c r="H10" i="4"/>
  <c r="G10" i="4"/>
  <c r="F10" i="4"/>
  <c r="E10" i="4"/>
  <c r="D10" i="4"/>
  <c r="C10" i="4"/>
  <c r="B10" i="4"/>
  <c r="L9" i="4"/>
  <c r="H9" i="4"/>
  <c r="G9" i="4"/>
  <c r="F9" i="4"/>
  <c r="E9" i="4"/>
  <c r="D9" i="4"/>
  <c r="C9" i="4"/>
  <c r="B9" i="4"/>
  <c r="L8" i="4"/>
  <c r="H8" i="4"/>
  <c r="G8" i="4"/>
  <c r="F8" i="4"/>
  <c r="E8" i="4"/>
  <c r="D8" i="4"/>
  <c r="C8" i="4"/>
  <c r="B8" i="4"/>
  <c r="L7" i="4"/>
  <c r="H7" i="4"/>
  <c r="G7" i="4"/>
  <c r="F7" i="4"/>
  <c r="E7" i="4"/>
  <c r="D7" i="4"/>
  <c r="C7" i="4"/>
  <c r="B7" i="4"/>
  <c r="L6" i="4"/>
  <c r="H6" i="4"/>
  <c r="G6" i="4"/>
  <c r="F6" i="4"/>
  <c r="E6" i="4"/>
  <c r="D6" i="4"/>
  <c r="C6" i="4"/>
  <c r="B6" i="4"/>
  <c r="L5" i="4"/>
  <c r="H5" i="4"/>
  <c r="G5" i="4"/>
  <c r="F5" i="4"/>
  <c r="E5" i="4"/>
  <c r="D5" i="4"/>
  <c r="C5" i="4"/>
  <c r="B5" i="4"/>
  <c r="L4" i="4"/>
  <c r="H4" i="4"/>
  <c r="G4" i="4"/>
  <c r="F4" i="4"/>
  <c r="E4" i="4"/>
  <c r="D4" i="4"/>
  <c r="C4" i="4"/>
  <c r="B4" i="4"/>
  <c r="L3" i="4"/>
  <c r="H3" i="4"/>
  <c r="G3" i="4"/>
  <c r="F3" i="4"/>
  <c r="E3" i="4"/>
  <c r="D3" i="4"/>
  <c r="C3" i="4"/>
  <c r="B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3" i="3"/>
  <c r="B4" i="3"/>
  <c r="C4" i="3"/>
  <c r="D4" i="3"/>
  <c r="F4" i="3"/>
  <c r="G4" i="3"/>
  <c r="H4" i="3"/>
  <c r="I4" i="3"/>
  <c r="B5" i="3"/>
  <c r="C5" i="3"/>
  <c r="D5" i="3"/>
  <c r="F5" i="3"/>
  <c r="G5" i="3"/>
  <c r="H5" i="3"/>
  <c r="I5" i="3"/>
  <c r="B6" i="3"/>
  <c r="C6" i="3"/>
  <c r="D6" i="3"/>
  <c r="F6" i="3"/>
  <c r="G6" i="3"/>
  <c r="H6" i="3"/>
  <c r="I6" i="3"/>
  <c r="B7" i="3"/>
  <c r="C7" i="3"/>
  <c r="D7" i="3"/>
  <c r="F7" i="3"/>
  <c r="G7" i="3"/>
  <c r="H7" i="3"/>
  <c r="I7" i="3"/>
  <c r="B8" i="3"/>
  <c r="C8" i="3"/>
  <c r="D8" i="3"/>
  <c r="F8" i="3"/>
  <c r="G8" i="3"/>
  <c r="H8" i="3"/>
  <c r="I8" i="3"/>
  <c r="B9" i="3"/>
  <c r="C9" i="3"/>
  <c r="D9" i="3"/>
  <c r="F9" i="3"/>
  <c r="G9" i="3"/>
  <c r="H9" i="3"/>
  <c r="I9" i="3"/>
  <c r="B10" i="3"/>
  <c r="C10" i="3"/>
  <c r="D10" i="3"/>
  <c r="F10" i="3"/>
  <c r="G10" i="3"/>
  <c r="H10" i="3"/>
  <c r="I10" i="3"/>
  <c r="B11" i="3"/>
  <c r="C11" i="3"/>
  <c r="D11" i="3"/>
  <c r="F11" i="3"/>
  <c r="G11" i="3"/>
  <c r="H11" i="3"/>
  <c r="I11" i="3"/>
  <c r="B12" i="3"/>
  <c r="C12" i="3"/>
  <c r="D12" i="3"/>
  <c r="F12" i="3"/>
  <c r="G12" i="3"/>
  <c r="H12" i="3"/>
  <c r="I12" i="3"/>
  <c r="B13" i="3"/>
  <c r="C13" i="3"/>
  <c r="D13" i="3"/>
  <c r="F13" i="3"/>
  <c r="G13" i="3"/>
  <c r="H13" i="3"/>
  <c r="I13" i="3"/>
  <c r="B14" i="3"/>
  <c r="C14" i="3"/>
  <c r="D14" i="3"/>
  <c r="F14" i="3"/>
  <c r="G14" i="3"/>
  <c r="H14" i="3"/>
  <c r="I14" i="3"/>
  <c r="B15" i="3"/>
  <c r="C15" i="3"/>
  <c r="D15" i="3"/>
  <c r="F15" i="3"/>
  <c r="G15" i="3"/>
  <c r="H15" i="3"/>
  <c r="I15" i="3"/>
  <c r="B16" i="3"/>
  <c r="C16" i="3"/>
  <c r="D16" i="3"/>
  <c r="F16" i="3"/>
  <c r="G16" i="3"/>
  <c r="H16" i="3"/>
  <c r="I16" i="3"/>
  <c r="B17" i="3"/>
  <c r="C17" i="3"/>
  <c r="D17" i="3"/>
  <c r="F17" i="3"/>
  <c r="G17" i="3"/>
  <c r="H17" i="3"/>
  <c r="I17" i="3"/>
  <c r="B18" i="3"/>
  <c r="C18" i="3"/>
  <c r="D18" i="3"/>
  <c r="F18" i="3"/>
  <c r="G18" i="3"/>
  <c r="H18" i="3"/>
  <c r="I18" i="3"/>
  <c r="B19" i="3"/>
  <c r="C19" i="3"/>
  <c r="D19" i="3"/>
  <c r="F19" i="3"/>
  <c r="G19" i="3"/>
  <c r="H19" i="3"/>
  <c r="I19" i="3"/>
  <c r="B20" i="3"/>
  <c r="C20" i="3"/>
  <c r="D20" i="3"/>
  <c r="F20" i="3"/>
  <c r="G20" i="3"/>
  <c r="H20" i="3"/>
  <c r="I20" i="3"/>
  <c r="B21" i="3"/>
  <c r="C21" i="3"/>
  <c r="D21" i="3"/>
  <c r="F21" i="3"/>
  <c r="G21" i="3"/>
  <c r="H21" i="3"/>
  <c r="I21" i="3"/>
  <c r="B22" i="3"/>
  <c r="C22" i="3"/>
  <c r="D22" i="3"/>
  <c r="F22" i="3"/>
  <c r="G22" i="3"/>
  <c r="H22" i="3"/>
  <c r="I22" i="3"/>
  <c r="B23" i="3"/>
  <c r="C23" i="3"/>
  <c r="D23" i="3"/>
  <c r="F23" i="3"/>
  <c r="G23" i="3"/>
  <c r="H23" i="3"/>
  <c r="I23" i="3"/>
  <c r="B24" i="3"/>
  <c r="C24" i="3"/>
  <c r="D24" i="3"/>
  <c r="F24" i="3"/>
  <c r="G24" i="3"/>
  <c r="H24" i="3"/>
  <c r="I24" i="3"/>
  <c r="B25" i="3"/>
  <c r="C25" i="3"/>
  <c r="D25" i="3"/>
  <c r="F25" i="3"/>
  <c r="G25" i="3"/>
  <c r="H25" i="3"/>
  <c r="I25" i="3"/>
  <c r="B26" i="3"/>
  <c r="C26" i="3"/>
  <c r="D26" i="3"/>
  <c r="F26" i="3"/>
  <c r="G26" i="3"/>
  <c r="H26" i="3"/>
  <c r="I26" i="3"/>
  <c r="B27" i="3"/>
  <c r="C27" i="3"/>
  <c r="D27" i="3"/>
  <c r="F27" i="3"/>
  <c r="G27" i="3"/>
  <c r="H27" i="3"/>
  <c r="I27" i="3"/>
  <c r="B28" i="3"/>
  <c r="C28" i="3"/>
  <c r="D28" i="3"/>
  <c r="F28" i="3"/>
  <c r="G28" i="3"/>
  <c r="H28" i="3"/>
  <c r="I28" i="3"/>
  <c r="B29" i="3"/>
  <c r="C29" i="3"/>
  <c r="D29" i="3"/>
  <c r="F29" i="3"/>
  <c r="G29" i="3"/>
  <c r="H29" i="3"/>
  <c r="I29" i="3"/>
  <c r="B30" i="3"/>
  <c r="C30" i="3"/>
  <c r="D30" i="3"/>
  <c r="F30" i="3"/>
  <c r="G30" i="3"/>
  <c r="H30" i="3"/>
  <c r="I30" i="3"/>
  <c r="B31" i="3"/>
  <c r="C31" i="3"/>
  <c r="D31" i="3"/>
  <c r="F31" i="3"/>
  <c r="G31" i="3"/>
  <c r="H31" i="3"/>
  <c r="I31" i="3"/>
  <c r="B32" i="3"/>
  <c r="C32" i="3"/>
  <c r="D32" i="3"/>
  <c r="F32" i="3"/>
  <c r="G32" i="3"/>
  <c r="H32" i="3"/>
  <c r="I32" i="3"/>
  <c r="B33" i="3"/>
  <c r="C33" i="3"/>
  <c r="D33" i="3"/>
  <c r="F33" i="3"/>
  <c r="G33" i="3"/>
  <c r="H33" i="3"/>
  <c r="I33" i="3"/>
  <c r="B34" i="3"/>
  <c r="C34" i="3"/>
  <c r="D34" i="3"/>
  <c r="F34" i="3"/>
  <c r="G34" i="3"/>
  <c r="H34" i="3"/>
  <c r="I34" i="3"/>
  <c r="B35" i="3"/>
  <c r="C35" i="3"/>
  <c r="D35" i="3"/>
  <c r="F35" i="3"/>
  <c r="G35" i="3"/>
  <c r="H35" i="3"/>
  <c r="I35" i="3"/>
  <c r="B36" i="3"/>
  <c r="C36" i="3"/>
  <c r="D36" i="3"/>
  <c r="F36" i="3"/>
  <c r="G36" i="3"/>
  <c r="H36" i="3"/>
  <c r="I36" i="3"/>
  <c r="B37" i="3"/>
  <c r="C37" i="3"/>
  <c r="D37" i="3"/>
  <c r="F37" i="3"/>
  <c r="G37" i="3"/>
  <c r="H37" i="3"/>
  <c r="I37" i="3"/>
  <c r="B38" i="3"/>
  <c r="C38" i="3"/>
  <c r="D38" i="3"/>
  <c r="F38" i="3"/>
  <c r="G38" i="3"/>
  <c r="H38" i="3"/>
  <c r="I38" i="3"/>
  <c r="B39" i="3"/>
  <c r="C39" i="3"/>
  <c r="D39" i="3"/>
  <c r="F39" i="3"/>
  <c r="G39" i="3"/>
  <c r="H39" i="3"/>
  <c r="I39" i="3"/>
  <c r="B40" i="3"/>
  <c r="C40" i="3"/>
  <c r="D40" i="3"/>
  <c r="F40" i="3"/>
  <c r="G40" i="3"/>
  <c r="H40" i="3"/>
  <c r="I40" i="3"/>
  <c r="B41" i="3"/>
  <c r="C41" i="3"/>
  <c r="D41" i="3"/>
  <c r="F41" i="3"/>
  <c r="G41" i="3"/>
  <c r="H41" i="3"/>
  <c r="I41" i="3"/>
  <c r="B42" i="3"/>
  <c r="C42" i="3"/>
  <c r="D42" i="3"/>
  <c r="F42" i="3"/>
  <c r="G42" i="3"/>
  <c r="H42" i="3"/>
  <c r="I42" i="3"/>
  <c r="B43" i="3"/>
  <c r="C43" i="3"/>
  <c r="D43" i="3"/>
  <c r="F43" i="3"/>
  <c r="G43" i="3"/>
  <c r="H43" i="3"/>
  <c r="I43" i="3"/>
  <c r="B44" i="3"/>
  <c r="C44" i="3"/>
  <c r="D44" i="3"/>
  <c r="F44" i="3"/>
  <c r="G44" i="3"/>
  <c r="H44" i="3"/>
  <c r="I44" i="3"/>
  <c r="B45" i="3"/>
  <c r="C45" i="3"/>
  <c r="D45" i="3"/>
  <c r="F45" i="3"/>
  <c r="G45" i="3"/>
  <c r="H45" i="3"/>
  <c r="I45" i="3"/>
  <c r="B46" i="3"/>
  <c r="C46" i="3"/>
  <c r="D46" i="3"/>
  <c r="F46" i="3"/>
  <c r="G46" i="3"/>
  <c r="H46" i="3"/>
  <c r="I46" i="3"/>
  <c r="B47" i="3"/>
  <c r="C47" i="3"/>
  <c r="D47" i="3"/>
  <c r="F47" i="3"/>
  <c r="G47" i="3"/>
  <c r="H47" i="3"/>
  <c r="I47" i="3"/>
  <c r="B48" i="3"/>
  <c r="C48" i="3"/>
  <c r="D48" i="3"/>
  <c r="F48" i="3"/>
  <c r="G48" i="3"/>
  <c r="H48" i="3"/>
  <c r="I48" i="3"/>
  <c r="B49" i="3"/>
  <c r="C49" i="3"/>
  <c r="D49" i="3"/>
  <c r="F49" i="3"/>
  <c r="G49" i="3"/>
  <c r="H49" i="3"/>
  <c r="I49" i="3"/>
  <c r="B50" i="3"/>
  <c r="C50" i="3"/>
  <c r="D50" i="3"/>
  <c r="F50" i="3"/>
  <c r="G50" i="3"/>
  <c r="H50" i="3"/>
  <c r="I50" i="3"/>
  <c r="J50" i="3"/>
  <c r="B51" i="3"/>
  <c r="C51" i="3"/>
  <c r="D51" i="3"/>
  <c r="F51" i="3"/>
  <c r="G51" i="3"/>
  <c r="H51" i="3"/>
  <c r="I51" i="3"/>
  <c r="J51" i="3"/>
  <c r="B52" i="3"/>
  <c r="C52" i="3"/>
  <c r="D52" i="3"/>
  <c r="F52" i="3"/>
  <c r="G52" i="3"/>
  <c r="H52" i="3"/>
  <c r="I52" i="3"/>
  <c r="J52" i="3"/>
  <c r="B53" i="3"/>
  <c r="C53" i="3"/>
  <c r="D53" i="3"/>
  <c r="F53" i="3"/>
  <c r="G53" i="3"/>
  <c r="H53" i="3"/>
  <c r="I53" i="3"/>
  <c r="J53" i="3"/>
  <c r="B54" i="3"/>
  <c r="C54" i="3"/>
  <c r="D54" i="3"/>
  <c r="F54" i="3"/>
  <c r="G54" i="3"/>
  <c r="H54" i="3"/>
  <c r="I54" i="3"/>
  <c r="J54" i="3"/>
  <c r="B55" i="3"/>
  <c r="C55" i="3"/>
  <c r="D55" i="3"/>
  <c r="F55" i="3"/>
  <c r="G55" i="3"/>
  <c r="H55" i="3"/>
  <c r="I55" i="3"/>
  <c r="J55" i="3"/>
  <c r="B56" i="3"/>
  <c r="C56" i="3"/>
  <c r="D56" i="3"/>
  <c r="F56" i="3"/>
  <c r="G56" i="3"/>
  <c r="H56" i="3"/>
  <c r="I56" i="3"/>
  <c r="J56" i="3"/>
  <c r="B57" i="3"/>
  <c r="C57" i="3"/>
  <c r="D57" i="3"/>
  <c r="F57" i="3"/>
  <c r="G57" i="3"/>
  <c r="H57" i="3"/>
  <c r="I57" i="3"/>
  <c r="J57" i="3"/>
  <c r="B58" i="3"/>
  <c r="C58" i="3"/>
  <c r="D58" i="3"/>
  <c r="F58" i="3"/>
  <c r="G58" i="3"/>
  <c r="H58" i="3"/>
  <c r="I58" i="3"/>
  <c r="J58" i="3"/>
  <c r="B59" i="3"/>
  <c r="C59" i="3"/>
  <c r="D59" i="3"/>
  <c r="F59" i="3"/>
  <c r="G59" i="3"/>
  <c r="H59" i="3"/>
  <c r="I59" i="3"/>
  <c r="J59" i="3"/>
  <c r="B60" i="3"/>
  <c r="C60" i="3"/>
  <c r="D60" i="3"/>
  <c r="F60" i="3"/>
  <c r="G60" i="3"/>
  <c r="H60" i="3"/>
  <c r="I60" i="3"/>
  <c r="J60" i="3"/>
  <c r="B61" i="3"/>
  <c r="C61" i="3"/>
  <c r="D61" i="3"/>
  <c r="F61" i="3"/>
  <c r="G61" i="3"/>
  <c r="H61" i="3"/>
  <c r="I61" i="3"/>
  <c r="J61" i="3"/>
  <c r="B62" i="3"/>
  <c r="C62" i="3"/>
  <c r="D62" i="3"/>
  <c r="F62" i="3"/>
  <c r="G62" i="3"/>
  <c r="H62" i="3"/>
  <c r="I62" i="3"/>
  <c r="J62" i="3"/>
  <c r="B63" i="3"/>
  <c r="C63" i="3"/>
  <c r="D63" i="3"/>
  <c r="F63" i="3"/>
  <c r="G63" i="3"/>
  <c r="H63" i="3"/>
  <c r="I63" i="3"/>
  <c r="J63" i="3"/>
  <c r="B64" i="3"/>
  <c r="C64" i="3"/>
  <c r="D64" i="3"/>
  <c r="F64" i="3"/>
  <c r="G64" i="3"/>
  <c r="H64" i="3"/>
  <c r="I64" i="3"/>
  <c r="J64" i="3"/>
  <c r="B65" i="3"/>
  <c r="C65" i="3"/>
  <c r="D65" i="3"/>
  <c r="F65" i="3"/>
  <c r="G65" i="3"/>
  <c r="H65" i="3"/>
  <c r="I65" i="3"/>
  <c r="J65" i="3"/>
  <c r="B66" i="3"/>
  <c r="C66" i="3"/>
  <c r="D66" i="3"/>
  <c r="F66" i="3"/>
  <c r="G66" i="3"/>
  <c r="H66" i="3"/>
  <c r="I66" i="3"/>
  <c r="J66" i="3"/>
  <c r="B67" i="3"/>
  <c r="C67" i="3"/>
  <c r="D67" i="3"/>
  <c r="F67" i="3"/>
  <c r="G67" i="3"/>
  <c r="H67" i="3"/>
  <c r="I67" i="3"/>
  <c r="J67" i="3"/>
  <c r="B68" i="3"/>
  <c r="C68" i="3"/>
  <c r="D68" i="3"/>
  <c r="F68" i="3"/>
  <c r="G68" i="3"/>
  <c r="H68" i="3"/>
  <c r="I68" i="3"/>
  <c r="J68" i="3"/>
  <c r="B69" i="3"/>
  <c r="C69" i="3"/>
  <c r="D69" i="3"/>
  <c r="F69" i="3"/>
  <c r="G69" i="3"/>
  <c r="H69" i="3"/>
  <c r="I69" i="3"/>
  <c r="J69" i="3"/>
  <c r="B70" i="3"/>
  <c r="C70" i="3"/>
  <c r="D70" i="3"/>
  <c r="F70" i="3"/>
  <c r="G70" i="3"/>
  <c r="H70" i="3"/>
  <c r="I70" i="3"/>
  <c r="J70" i="3"/>
  <c r="B71" i="3"/>
  <c r="C71" i="3"/>
  <c r="D71" i="3"/>
  <c r="F71" i="3"/>
  <c r="G71" i="3"/>
  <c r="H71" i="3"/>
  <c r="I71" i="3"/>
  <c r="J71" i="3"/>
  <c r="B72" i="3"/>
  <c r="C72" i="3"/>
  <c r="D72" i="3"/>
  <c r="F72" i="3"/>
  <c r="G72" i="3"/>
  <c r="H72" i="3"/>
  <c r="I72" i="3"/>
  <c r="J72" i="3"/>
  <c r="B73" i="3"/>
  <c r="C73" i="3"/>
  <c r="D73" i="3"/>
  <c r="F73" i="3"/>
  <c r="G73" i="3"/>
  <c r="H73" i="3"/>
  <c r="I73" i="3"/>
  <c r="J73" i="3"/>
  <c r="B74" i="3"/>
  <c r="C74" i="3"/>
  <c r="D74" i="3"/>
  <c r="F74" i="3"/>
  <c r="G74" i="3"/>
  <c r="H74" i="3"/>
  <c r="I74" i="3"/>
  <c r="J74" i="3"/>
  <c r="B75" i="3"/>
  <c r="C75" i="3"/>
  <c r="D75" i="3"/>
  <c r="F75" i="3"/>
  <c r="G75" i="3"/>
  <c r="H75" i="3"/>
  <c r="I75" i="3"/>
  <c r="J75" i="3"/>
  <c r="B76" i="3"/>
  <c r="C76" i="3"/>
  <c r="D76" i="3"/>
  <c r="F76" i="3"/>
  <c r="G76" i="3"/>
  <c r="H76" i="3"/>
  <c r="I76" i="3"/>
  <c r="J76" i="3"/>
  <c r="B77" i="3"/>
  <c r="C77" i="3"/>
  <c r="D77" i="3"/>
  <c r="F77" i="3"/>
  <c r="G77" i="3"/>
  <c r="H77" i="3"/>
  <c r="I77" i="3"/>
  <c r="J77" i="3"/>
  <c r="B78" i="3"/>
  <c r="C78" i="3"/>
  <c r="D78" i="3"/>
  <c r="F78" i="3"/>
  <c r="G78" i="3"/>
  <c r="H78" i="3"/>
  <c r="I78" i="3"/>
  <c r="J78" i="3"/>
  <c r="B79" i="3"/>
  <c r="C79" i="3"/>
  <c r="D79" i="3"/>
  <c r="F79" i="3"/>
  <c r="G79" i="3"/>
  <c r="H79" i="3"/>
  <c r="I79" i="3"/>
  <c r="J79" i="3"/>
  <c r="B80" i="3"/>
  <c r="C80" i="3"/>
  <c r="D80" i="3"/>
  <c r="F80" i="3"/>
  <c r="G80" i="3"/>
  <c r="H80" i="3"/>
  <c r="I80" i="3"/>
  <c r="J80" i="3"/>
  <c r="B81" i="3"/>
  <c r="C81" i="3"/>
  <c r="D81" i="3"/>
  <c r="F81" i="3"/>
  <c r="G81" i="3"/>
  <c r="H81" i="3"/>
  <c r="I81" i="3"/>
  <c r="J81" i="3"/>
  <c r="B82" i="3"/>
  <c r="C82" i="3"/>
  <c r="D82" i="3"/>
  <c r="F82" i="3"/>
  <c r="G82" i="3"/>
  <c r="H82" i="3"/>
  <c r="I82" i="3"/>
  <c r="J82" i="3"/>
  <c r="B83" i="3"/>
  <c r="C83" i="3"/>
  <c r="D83" i="3"/>
  <c r="F83" i="3"/>
  <c r="G83" i="3"/>
  <c r="H83" i="3"/>
  <c r="I83" i="3"/>
  <c r="J83" i="3"/>
  <c r="B84" i="3"/>
  <c r="C84" i="3"/>
  <c r="D84" i="3"/>
  <c r="F84" i="3"/>
  <c r="G84" i="3"/>
  <c r="H84" i="3"/>
  <c r="I84" i="3"/>
  <c r="J84" i="3"/>
  <c r="B85" i="3"/>
  <c r="C85" i="3"/>
  <c r="D85" i="3"/>
  <c r="F85" i="3"/>
  <c r="G85" i="3"/>
  <c r="H85" i="3"/>
  <c r="I85" i="3"/>
  <c r="J85" i="3"/>
  <c r="B86" i="3"/>
  <c r="C86" i="3"/>
  <c r="D86" i="3"/>
  <c r="F86" i="3"/>
  <c r="G86" i="3"/>
  <c r="H86" i="3"/>
  <c r="I86" i="3"/>
  <c r="J86" i="3"/>
  <c r="B87" i="3"/>
  <c r="C87" i="3"/>
  <c r="D87" i="3"/>
  <c r="F87" i="3"/>
  <c r="G87" i="3"/>
  <c r="H87" i="3"/>
  <c r="I87" i="3"/>
  <c r="J87" i="3"/>
  <c r="B88" i="3"/>
  <c r="C88" i="3"/>
  <c r="D88" i="3"/>
  <c r="F88" i="3"/>
  <c r="G88" i="3"/>
  <c r="H88" i="3"/>
  <c r="I88" i="3"/>
  <c r="J88" i="3"/>
  <c r="B89" i="3"/>
  <c r="C89" i="3"/>
  <c r="D89" i="3"/>
  <c r="F89" i="3"/>
  <c r="G89" i="3"/>
  <c r="H89" i="3"/>
  <c r="I89" i="3"/>
  <c r="J89" i="3"/>
  <c r="B90" i="3"/>
  <c r="C90" i="3"/>
  <c r="D90" i="3"/>
  <c r="F90" i="3"/>
  <c r="G90" i="3"/>
  <c r="H90" i="3"/>
  <c r="I90" i="3"/>
  <c r="J90" i="3"/>
  <c r="B91" i="3"/>
  <c r="C91" i="3"/>
  <c r="D91" i="3"/>
  <c r="F91" i="3"/>
  <c r="G91" i="3"/>
  <c r="H91" i="3"/>
  <c r="I91" i="3"/>
  <c r="J91" i="3"/>
  <c r="B92" i="3"/>
  <c r="C92" i="3"/>
  <c r="D92" i="3"/>
  <c r="F92" i="3"/>
  <c r="G92" i="3"/>
  <c r="H92" i="3"/>
  <c r="I92" i="3"/>
  <c r="J92" i="3"/>
  <c r="B93" i="3"/>
  <c r="C93" i="3"/>
  <c r="D93" i="3"/>
  <c r="F93" i="3"/>
  <c r="G93" i="3"/>
  <c r="H93" i="3"/>
  <c r="I93" i="3"/>
  <c r="J93" i="3"/>
  <c r="B94" i="3"/>
  <c r="C94" i="3"/>
  <c r="D94" i="3"/>
  <c r="F94" i="3"/>
  <c r="G94" i="3"/>
  <c r="H94" i="3"/>
  <c r="I94" i="3"/>
  <c r="J94" i="3"/>
  <c r="B95" i="3"/>
  <c r="C95" i="3"/>
  <c r="D95" i="3"/>
  <c r="F95" i="3"/>
  <c r="G95" i="3"/>
  <c r="H95" i="3"/>
  <c r="I95" i="3"/>
  <c r="J95" i="3"/>
  <c r="B96" i="3"/>
  <c r="C96" i="3"/>
  <c r="D96" i="3"/>
  <c r="F96" i="3"/>
  <c r="G96" i="3"/>
  <c r="H96" i="3"/>
  <c r="I96" i="3"/>
  <c r="J96" i="3"/>
  <c r="B97" i="3"/>
  <c r="C97" i="3"/>
  <c r="D97" i="3"/>
  <c r="F97" i="3"/>
  <c r="G97" i="3"/>
  <c r="H97" i="3"/>
  <c r="I97" i="3"/>
  <c r="J97" i="3"/>
  <c r="B98" i="3"/>
  <c r="C98" i="3"/>
  <c r="D98" i="3"/>
  <c r="F98" i="3"/>
  <c r="G98" i="3"/>
  <c r="H98" i="3"/>
  <c r="I98" i="3"/>
  <c r="J98" i="3"/>
  <c r="B99" i="3"/>
  <c r="C99" i="3"/>
  <c r="D99" i="3"/>
  <c r="F99" i="3"/>
  <c r="G99" i="3"/>
  <c r="H99" i="3"/>
  <c r="I99" i="3"/>
  <c r="J99" i="3"/>
  <c r="I3" i="3"/>
  <c r="H3" i="3"/>
  <c r="G3" i="3"/>
  <c r="F3" i="3"/>
  <c r="D3" i="3"/>
  <c r="C3" i="3"/>
  <c r="B3" i="3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A41" i="2"/>
  <c r="A42" i="2"/>
  <c r="A43" i="2"/>
  <c r="A44" i="2"/>
  <c r="A45" i="2"/>
  <c r="A46" i="2"/>
  <c r="A47" i="2"/>
  <c r="A48" i="2"/>
  <c r="A49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3" i="2"/>
  <c r="B3" i="2"/>
  <c r="E100" i="4" l="1"/>
  <c r="E104" i="4" s="1"/>
  <c r="L100" i="4"/>
  <c r="L104" i="4" s="1"/>
  <c r="F100" i="4"/>
  <c r="F101" i="4" s="1"/>
  <c r="J100" i="4"/>
  <c r="C100" i="4"/>
  <c r="C104" i="4" s="1"/>
  <c r="G100" i="4"/>
  <c r="G101" i="4" s="1"/>
  <c r="B100" i="4"/>
  <c r="B101" i="4" s="1"/>
  <c r="I100" i="4"/>
  <c r="D100" i="4"/>
  <c r="H100" i="4"/>
  <c r="H101" i="4" s="1"/>
  <c r="K100" i="4"/>
  <c r="K100" i="6"/>
  <c r="K101" i="6" s="1"/>
  <c r="H13" i="9"/>
  <c r="E33" i="9"/>
  <c r="E29" i="9"/>
  <c r="E25" i="9"/>
  <c r="E21" i="9"/>
  <c r="E17" i="9"/>
  <c r="E24" i="9"/>
  <c r="D100" i="6"/>
  <c r="D101" i="6" s="1"/>
  <c r="E34" i="9"/>
  <c r="E30" i="9"/>
  <c r="E26" i="9"/>
  <c r="E22" i="9"/>
  <c r="E18" i="9"/>
  <c r="E14" i="9"/>
  <c r="H8" i="9"/>
  <c r="H20" i="9"/>
  <c r="H3" i="9"/>
  <c r="H32" i="9"/>
  <c r="H24" i="9"/>
  <c r="H7" i="9"/>
  <c r="E28" i="9"/>
  <c r="B100" i="6"/>
  <c r="B101" i="6" s="1"/>
  <c r="H28" i="9"/>
  <c r="H16" i="9"/>
  <c r="J100" i="6"/>
  <c r="J101" i="6" s="1"/>
  <c r="I100" i="6"/>
  <c r="I101" i="6" s="1"/>
  <c r="K100" i="7"/>
  <c r="K101" i="7" s="1"/>
  <c r="H10" i="9"/>
  <c r="H6" i="9"/>
  <c r="B100" i="7"/>
  <c r="B101" i="7" s="1"/>
  <c r="H12" i="9"/>
  <c r="H9" i="9"/>
  <c r="H4" i="9"/>
  <c r="H31" i="9"/>
  <c r="H27" i="9"/>
  <c r="H23" i="9"/>
  <c r="H19" i="9"/>
  <c r="H15" i="9"/>
  <c r="E32" i="9"/>
  <c r="E20" i="9"/>
  <c r="E16" i="9"/>
  <c r="H14" i="9"/>
  <c r="H11" i="9"/>
  <c r="H34" i="9"/>
  <c r="H30" i="9"/>
  <c r="H26" i="9"/>
  <c r="H22" i="9"/>
  <c r="H18" i="9"/>
  <c r="H5" i="9"/>
  <c r="H33" i="9"/>
  <c r="H29" i="9"/>
  <c r="H25" i="9"/>
  <c r="H21" i="9"/>
  <c r="H17" i="9"/>
  <c r="K101" i="4"/>
  <c r="D33" i="9"/>
  <c r="D29" i="9"/>
  <c r="D25" i="9"/>
  <c r="D21" i="9"/>
  <c r="D17" i="9"/>
  <c r="J100" i="7"/>
  <c r="J101" i="7" s="1"/>
  <c r="L100" i="7"/>
  <c r="L101" i="7" s="1"/>
  <c r="H100" i="6"/>
  <c r="H101" i="6" s="1"/>
  <c r="F100" i="7"/>
  <c r="F101" i="7" s="1"/>
  <c r="I100" i="7"/>
  <c r="I101" i="7" s="1"/>
  <c r="D34" i="9"/>
  <c r="D30" i="9"/>
  <c r="D26" i="9"/>
  <c r="D22" i="9"/>
  <c r="D18" i="9"/>
  <c r="D14" i="9"/>
  <c r="D31" i="9"/>
  <c r="D27" i="9"/>
  <c r="D23" i="9"/>
  <c r="D19" i="9"/>
  <c r="D15" i="9"/>
  <c r="H100" i="7"/>
  <c r="H101" i="7" s="1"/>
  <c r="G100" i="7"/>
  <c r="G101" i="7" s="1"/>
  <c r="D100" i="7"/>
  <c r="D101" i="7" s="1"/>
  <c r="D32" i="9"/>
  <c r="D28" i="9"/>
  <c r="D24" i="9"/>
  <c r="D20" i="9"/>
  <c r="D16" i="9"/>
  <c r="E31" i="9"/>
  <c r="E27" i="9"/>
  <c r="E23" i="9"/>
  <c r="E19" i="9"/>
  <c r="E15" i="9"/>
  <c r="E100" i="7"/>
  <c r="E101" i="7" s="1"/>
  <c r="C100" i="7"/>
  <c r="C101" i="7" s="1"/>
  <c r="E100" i="6"/>
  <c r="E101" i="6" s="1"/>
  <c r="L100" i="6"/>
  <c r="L101" i="6" s="1"/>
  <c r="CT53" i="1"/>
  <c r="C100" i="6"/>
  <c r="C101" i="6" s="1"/>
  <c r="F100" i="6"/>
  <c r="F101" i="6" s="1"/>
  <c r="G100" i="6"/>
  <c r="G101" i="6" s="1"/>
  <c r="F24" i="9" l="1"/>
  <c r="F25" i="9"/>
  <c r="F29" i="9"/>
  <c r="F33" i="9"/>
  <c r="F21" i="9"/>
  <c r="F17" i="9"/>
  <c r="F14" i="9"/>
  <c r="F30" i="9"/>
  <c r="F28" i="9"/>
  <c r="F16" i="9"/>
  <c r="F32" i="9"/>
  <c r="F18" i="9"/>
  <c r="F34" i="9"/>
  <c r="F22" i="9"/>
  <c r="F26" i="9"/>
  <c r="C101" i="4"/>
  <c r="F104" i="4"/>
  <c r="F105" i="4" s="1"/>
  <c r="F20" i="9"/>
  <c r="F27" i="9"/>
  <c r="L105" i="4"/>
  <c r="E101" i="4"/>
  <c r="F15" i="9"/>
  <c r="F19" i="9"/>
  <c r="F31" i="9"/>
  <c r="G104" i="4"/>
  <c r="G105" i="4" s="1"/>
  <c r="F23" i="9"/>
  <c r="D104" i="4"/>
  <c r="D101" i="4"/>
  <c r="B104" i="4"/>
  <c r="L101" i="4"/>
  <c r="I101" i="4"/>
  <c r="I104" i="4"/>
  <c r="I105" i="4" l="1"/>
  <c r="M105" i="4" s="1"/>
  <c r="M104" i="4"/>
  <c r="C2" i="8" l="1"/>
  <c r="G2" i="8" s="1"/>
  <c r="J3" i="3"/>
  <c r="M3" i="6"/>
  <c r="M3" i="7"/>
  <c r="M3" i="4"/>
  <c r="B2" i="8"/>
  <c r="F2" i="8" s="1"/>
  <c r="M5" i="4"/>
  <c r="M5" i="6"/>
  <c r="J5" i="3"/>
  <c r="M5" i="7"/>
  <c r="M9" i="6"/>
  <c r="M9" i="4"/>
  <c r="J9" i="3"/>
  <c r="M9" i="7"/>
  <c r="J13" i="3"/>
  <c r="M13" i="4"/>
  <c r="M13" i="6"/>
  <c r="M13" i="7"/>
  <c r="M37" i="4"/>
  <c r="J37" i="3"/>
  <c r="M37" i="7"/>
  <c r="M37" i="6"/>
  <c r="M41" i="6"/>
  <c r="M41" i="4"/>
  <c r="J41" i="3"/>
  <c r="M41" i="7"/>
  <c r="M45" i="7"/>
  <c r="M45" i="4"/>
  <c r="M45" i="6"/>
  <c r="J45" i="3"/>
  <c r="M12" i="7"/>
  <c r="M12" i="6"/>
  <c r="M12" i="4"/>
  <c r="J12" i="3"/>
  <c r="M44" i="4"/>
  <c r="J44" i="3"/>
  <c r="M44" i="7"/>
  <c r="M44" i="6"/>
  <c r="J6" i="3"/>
  <c r="M6" i="4"/>
  <c r="M6" i="7"/>
  <c r="M6" i="6"/>
  <c r="M10" i="4"/>
  <c r="J10" i="3"/>
  <c r="M10" i="7"/>
  <c r="M10" i="6"/>
  <c r="M38" i="4"/>
  <c r="M38" i="7"/>
  <c r="M38" i="6"/>
  <c r="J38" i="3"/>
  <c r="M42" i="4"/>
  <c r="M42" i="6"/>
  <c r="M42" i="7"/>
  <c r="J42" i="3"/>
  <c r="M46" i="4"/>
  <c r="M46" i="7"/>
  <c r="M46" i="6"/>
  <c r="J46" i="3"/>
  <c r="M40" i="4"/>
  <c r="M40" i="7"/>
  <c r="M40" i="6"/>
  <c r="J40" i="3"/>
  <c r="M7" i="7"/>
  <c r="M7" i="4"/>
  <c r="J7" i="3"/>
  <c r="M7" i="6"/>
  <c r="J11" i="3"/>
  <c r="M11" i="6"/>
  <c r="M11" i="7"/>
  <c r="M11" i="4"/>
  <c r="M35" i="7"/>
  <c r="M35" i="4"/>
  <c r="M35" i="6"/>
  <c r="J35" i="3"/>
  <c r="M39" i="7"/>
  <c r="M39" i="6"/>
  <c r="M39" i="4"/>
  <c r="J39" i="3"/>
  <c r="M43" i="7"/>
  <c r="M43" i="4"/>
  <c r="M43" i="6"/>
  <c r="J43" i="3"/>
  <c r="M47" i="6"/>
  <c r="M47" i="7"/>
  <c r="J47" i="3"/>
  <c r="M47" i="4"/>
  <c r="J8" i="3"/>
  <c r="M8" i="6"/>
  <c r="M8" i="4"/>
  <c r="M8" i="7"/>
  <c r="M36" i="7"/>
  <c r="M36" i="6"/>
  <c r="J36" i="3"/>
  <c r="M36" i="4"/>
  <c r="J48" i="3"/>
  <c r="M48" i="4"/>
  <c r="M48" i="7"/>
  <c r="M48" i="6"/>
  <c r="M4" i="4"/>
  <c r="J4" i="3"/>
  <c r="M4" i="7"/>
  <c r="M4" i="6"/>
  <c r="J32" i="3"/>
  <c r="M32" i="6"/>
  <c r="M32" i="4"/>
  <c r="M33" i="6"/>
  <c r="J33" i="3"/>
  <c r="M33" i="4"/>
  <c r="M29" i="6"/>
  <c r="J29" i="3"/>
  <c r="M29" i="4"/>
  <c r="M24" i="4"/>
  <c r="J24" i="3"/>
  <c r="M24" i="6"/>
  <c r="J27" i="3"/>
  <c r="M27" i="4"/>
  <c r="M27" i="6"/>
  <c r="M20" i="4"/>
  <c r="M20" i="6"/>
  <c r="J20" i="3"/>
  <c r="M31" i="4"/>
  <c r="M31" i="6"/>
  <c r="J31" i="3"/>
  <c r="M25" i="4"/>
  <c r="J25" i="3"/>
  <c r="M25" i="6"/>
  <c r="M34" i="6"/>
  <c r="J34" i="3"/>
  <c r="M34" i="4"/>
  <c r="M26" i="4"/>
  <c r="M26" i="6"/>
  <c r="J26" i="3"/>
  <c r="M30" i="6"/>
  <c r="M30" i="4"/>
  <c r="J30" i="3"/>
  <c r="J16" i="3"/>
  <c r="M16" i="6"/>
  <c r="M16" i="4"/>
  <c r="M25" i="7"/>
  <c r="M19" i="4"/>
  <c r="J19" i="3"/>
  <c r="M19" i="6"/>
  <c r="M23" i="6"/>
  <c r="M23" i="4"/>
  <c r="J23" i="3"/>
  <c r="B26" i="8"/>
  <c r="F26" i="8" s="1"/>
  <c r="M27" i="7"/>
  <c r="J18" i="3"/>
  <c r="M18" i="4"/>
  <c r="M18" i="6"/>
  <c r="M28" i="6"/>
  <c r="J28" i="3"/>
  <c r="M28" i="4"/>
  <c r="M32" i="7"/>
  <c r="M34" i="7"/>
  <c r="M22" i="6"/>
  <c r="M22" i="4"/>
  <c r="J22" i="3"/>
  <c r="J14" i="3"/>
  <c r="C41" i="8"/>
  <c r="G41" i="8" s="1"/>
  <c r="M26" i="7"/>
  <c r="B25" i="8"/>
  <c r="F25" i="8" s="1"/>
  <c r="M23" i="7"/>
  <c r="M16" i="7"/>
  <c r="C15" i="8"/>
  <c r="G15" i="8" s="1"/>
  <c r="B24" i="8"/>
  <c r="F24" i="8" s="1"/>
  <c r="B33" i="8"/>
  <c r="F33" i="8" s="1"/>
  <c r="M17" i="4"/>
  <c r="M17" i="6"/>
  <c r="J17" i="3"/>
  <c r="J21" i="3"/>
  <c r="M21" i="4"/>
  <c r="M21" i="6"/>
  <c r="C12" i="8"/>
  <c r="G12" i="8" s="1"/>
  <c r="M15" i="6"/>
  <c r="M15" i="4"/>
  <c r="J15" i="3"/>
  <c r="B31" i="8"/>
  <c r="F31" i="8" s="1"/>
  <c r="M19" i="7"/>
  <c r="B18" i="8"/>
  <c r="F18" i="8" s="1"/>
  <c r="M31" i="7"/>
  <c r="M22" i="7"/>
  <c r="C32" i="8"/>
  <c r="G32" i="8" s="1"/>
  <c r="M20" i="7"/>
  <c r="B17" i="8"/>
  <c r="F17" i="8" s="1"/>
  <c r="M18" i="7"/>
  <c r="M28" i="7"/>
  <c r="C21" i="8"/>
  <c r="G21" i="8" s="1"/>
  <c r="B43" i="8"/>
  <c r="F43" i="8" s="1"/>
  <c r="M33" i="7"/>
  <c r="C28" i="8"/>
  <c r="G28" i="8" s="1"/>
  <c r="B27" i="8"/>
  <c r="F27" i="8" s="1"/>
  <c r="B45" i="8"/>
  <c r="F45" i="8" s="1"/>
  <c r="B46" i="8"/>
  <c r="F46" i="8" s="1"/>
  <c r="B16" i="8"/>
  <c r="F16" i="8" s="1"/>
  <c r="M17" i="7"/>
  <c r="B32" i="8"/>
  <c r="F32" i="8" s="1"/>
  <c r="B4" i="8"/>
  <c r="F4" i="8" s="1"/>
  <c r="B19" i="8"/>
  <c r="F19" i="8" s="1"/>
  <c r="B21" i="8"/>
  <c r="F21" i="8" s="1"/>
  <c r="M29" i="7"/>
  <c r="B28" i="8"/>
  <c r="F28" i="8" s="1"/>
  <c r="M15" i="7"/>
  <c r="C14" i="8"/>
  <c r="G14" i="8" s="1"/>
  <c r="C46" i="8"/>
  <c r="G46" i="8" s="1"/>
  <c r="C8" i="8"/>
  <c r="G8" i="8" s="1"/>
  <c r="C25" i="8"/>
  <c r="G25" i="8" s="1"/>
  <c r="C20" i="8"/>
  <c r="G20" i="8" s="1"/>
  <c r="M30" i="7"/>
  <c r="C27" i="8"/>
  <c r="G27" i="8" s="1"/>
  <c r="M21" i="7"/>
  <c r="C3" i="8"/>
  <c r="G3" i="8" s="1"/>
  <c r="C47" i="8"/>
  <c r="G47" i="8" s="1"/>
  <c r="B5" i="8"/>
  <c r="F5" i="8" s="1"/>
  <c r="C33" i="8"/>
  <c r="G33" i="8" s="1"/>
  <c r="H33" i="8" s="1"/>
  <c r="B23" i="8"/>
  <c r="F23" i="8" s="1"/>
  <c r="M24" i="7"/>
  <c r="C5" i="8"/>
  <c r="G5" i="8" s="1"/>
  <c r="C43" i="8"/>
  <c r="G43" i="8" s="1"/>
  <c r="M14" i="4"/>
  <c r="C24" i="8"/>
  <c r="G24" i="8" s="1"/>
  <c r="C10" i="8"/>
  <c r="G10" i="8" s="1"/>
  <c r="C34" i="8"/>
  <c r="G34" i="8" s="1"/>
  <c r="C18" i="8"/>
  <c r="G18" i="8" s="1"/>
  <c r="C6" i="8"/>
  <c r="G6" i="8" s="1"/>
  <c r="B35" i="8"/>
  <c r="F35" i="8" s="1"/>
  <c r="C42" i="8"/>
  <c r="G42" i="8" s="1"/>
  <c r="C30" i="8"/>
  <c r="G30" i="8" s="1"/>
  <c r="C11" i="8"/>
  <c r="G11" i="8" s="1"/>
  <c r="B40" i="8"/>
  <c r="F40" i="8" s="1"/>
  <c r="B9" i="8"/>
  <c r="F9" i="8" s="1"/>
  <c r="B7" i="8"/>
  <c r="F7" i="8" s="1"/>
  <c r="C44" i="8"/>
  <c r="G44" i="8" s="1"/>
  <c r="C16" i="8"/>
  <c r="G16" i="8" s="1"/>
  <c r="B37" i="8"/>
  <c r="F37" i="8" s="1"/>
  <c r="C38" i="8"/>
  <c r="G38" i="8" s="1"/>
  <c r="C23" i="8"/>
  <c r="G23" i="8" s="1"/>
  <c r="C36" i="8"/>
  <c r="G36" i="8" s="1"/>
  <c r="C45" i="8"/>
  <c r="G45" i="8" s="1"/>
  <c r="B6" i="8"/>
  <c r="F6" i="8" s="1"/>
  <c r="B34" i="8"/>
  <c r="F34" i="8" s="1"/>
  <c r="B13" i="8"/>
  <c r="F13" i="8" s="1"/>
  <c r="C22" i="8"/>
  <c r="G22" i="8" s="1"/>
  <c r="B41" i="8"/>
  <c r="F41" i="8" s="1"/>
  <c r="B38" i="8"/>
  <c r="F38" i="8" s="1"/>
  <c r="C7" i="8"/>
  <c r="G7" i="8" s="1"/>
  <c r="C19" i="8"/>
  <c r="G19" i="8" s="1"/>
  <c r="C9" i="8"/>
  <c r="G9" i="8" s="1"/>
  <c r="B29" i="8"/>
  <c r="F29" i="8" s="1"/>
  <c r="C37" i="8"/>
  <c r="G37" i="8" s="1"/>
  <c r="M14" i="7"/>
  <c r="C39" i="8"/>
  <c r="G39" i="8" s="1"/>
  <c r="C35" i="8"/>
  <c r="G35" i="8" s="1"/>
  <c r="B30" i="8"/>
  <c r="F30" i="8" s="1"/>
  <c r="B11" i="8"/>
  <c r="F11" i="8" s="1"/>
  <c r="B12" i="8"/>
  <c r="F12" i="8" s="1"/>
  <c r="C40" i="8"/>
  <c r="G40" i="8" s="1"/>
  <c r="B3" i="8"/>
  <c r="F3" i="8" s="1"/>
  <c r="B42" i="8"/>
  <c r="F42" i="8" s="1"/>
  <c r="B39" i="8"/>
  <c r="F39" i="8" s="1"/>
  <c r="C29" i="8"/>
  <c r="G29" i="8" s="1"/>
  <c r="C31" i="8"/>
  <c r="G31" i="8" s="1"/>
  <c r="C26" i="8"/>
  <c r="G26" i="8" s="1"/>
  <c r="H26" i="8" s="1"/>
  <c r="M14" i="6"/>
  <c r="B15" i="8"/>
  <c r="F15" i="8" s="1"/>
  <c r="B22" i="8"/>
  <c r="F22" i="8" s="1"/>
  <c r="C4" i="8"/>
  <c r="G4" i="8" s="1"/>
  <c r="C13" i="8"/>
  <c r="G13" i="8" s="1"/>
  <c r="B14" i="8"/>
  <c r="F14" i="8" s="1"/>
  <c r="B20" i="8"/>
  <c r="F20" i="8" s="1"/>
  <c r="B8" i="8"/>
  <c r="F8" i="8" s="1"/>
  <c r="C17" i="8"/>
  <c r="G17" i="8" s="1"/>
  <c r="B36" i="8"/>
  <c r="F36" i="8" s="1"/>
  <c r="B47" i="8"/>
  <c r="F47" i="8" s="1"/>
  <c r="B10" i="8"/>
  <c r="F10" i="8" s="1"/>
  <c r="B44" i="8"/>
  <c r="F44" i="8" s="1"/>
  <c r="M100" i="4" l="1"/>
  <c r="H45" i="8"/>
  <c r="H13" i="8"/>
  <c r="H25" i="8"/>
  <c r="H8" i="8"/>
  <c r="H40" i="8"/>
  <c r="H7" i="8"/>
  <c r="H46" i="8"/>
  <c r="H19" i="8"/>
  <c r="H43" i="8"/>
  <c r="H20" i="8"/>
  <c r="H31" i="8"/>
  <c r="H11" i="8"/>
  <c r="H24" i="8"/>
  <c r="H5" i="8"/>
  <c r="H27" i="8"/>
  <c r="H34" i="8"/>
  <c r="H21" i="8"/>
  <c r="H42" i="8"/>
  <c r="H32" i="8"/>
  <c r="H22" i="8"/>
  <c r="H14" i="8"/>
  <c r="H41" i="8"/>
  <c r="H9" i="8"/>
  <c r="H29" i="8"/>
  <c r="H23" i="8"/>
  <c r="H16" i="8"/>
  <c r="H18" i="8"/>
  <c r="M101" i="4"/>
  <c r="H2" i="8"/>
  <c r="H10" i="8"/>
  <c r="H30" i="8"/>
  <c r="H17" i="8"/>
  <c r="H39" i="8"/>
  <c r="L34" i="8"/>
  <c r="H3" i="8"/>
  <c r="H4" i="8"/>
  <c r="M100" i="7"/>
  <c r="M101" i="7" s="1"/>
  <c r="H38" i="8"/>
  <c r="M100" i="6"/>
  <c r="M101" i="6" s="1"/>
  <c r="H35" i="8"/>
  <c r="H37" i="8"/>
  <c r="H36" i="8"/>
  <c r="H44" i="8"/>
  <c r="H6" i="8"/>
  <c r="H47" i="8"/>
  <c r="H28" i="8"/>
  <c r="H12" i="8"/>
  <c r="H15" i="8"/>
  <c r="I34" i="8" l="1"/>
  <c r="J34" i="8" s="1"/>
  <c r="N34" i="8" s="1"/>
  <c r="I34" i="9"/>
  <c r="K34" i="8" l="1"/>
  <c r="M34" i="8" s="1"/>
  <c r="M49" i="7"/>
  <c r="B48" i="8"/>
  <c r="F48" i="8" s="1"/>
  <c r="P34" i="8" l="1"/>
  <c r="M49" i="4"/>
  <c r="M49" i="6"/>
  <c r="C48" i="8"/>
  <c r="G48" i="8" s="1"/>
  <c r="H48" i="8" s="1"/>
  <c r="J49" i="3"/>
</calcChain>
</file>

<file path=xl/comments1.xml><?xml version="1.0" encoding="utf-8"?>
<comments xmlns="http://schemas.openxmlformats.org/spreadsheetml/2006/main">
  <authors>
    <author>Gaël CALLONNEC</author>
  </authors>
  <commentList>
    <comment ref="D105" authorId="0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enerdata
</t>
        </r>
      </text>
    </comment>
    <comment ref="L105" authorId="0" shapeId="0">
      <text>
        <r>
          <rPr>
            <b/>
            <sz val="8"/>
            <color indexed="81"/>
            <rFont val="Tahoma"/>
            <family val="2"/>
          </rPr>
          <t>Gaël CALLONNEC:</t>
        </r>
        <r>
          <rPr>
            <sz val="8"/>
            <color indexed="81"/>
            <rFont val="Tahoma"/>
            <family val="2"/>
          </rPr>
          <t xml:space="preserve">
enerdata</t>
        </r>
      </text>
    </comment>
  </commentList>
</comments>
</file>

<file path=xl/sharedStrings.xml><?xml version="1.0" encoding="utf-8"?>
<sst xmlns="http://schemas.openxmlformats.org/spreadsheetml/2006/main" count="460" uniqueCount="265">
  <si>
    <t>obs</t>
  </si>
  <si>
    <t>INV_TOT_2</t>
  </si>
  <si>
    <t>INV_TOT_0</t>
  </si>
  <si>
    <t>agriculture</t>
  </si>
  <si>
    <t>agroalimentaire</t>
  </si>
  <si>
    <t>automobile</t>
  </si>
  <si>
    <t>verre</t>
  </si>
  <si>
    <t>produits mineraux non mettalique</t>
  </si>
  <si>
    <t>papier</t>
  </si>
  <si>
    <t>chimie inorganique de base</t>
  </si>
  <si>
    <t>chimie organique de base</t>
  </si>
  <si>
    <t>plasturgie</t>
  </si>
  <si>
    <t xml:space="preserve">siderurgie </t>
  </si>
  <si>
    <t>metaux non ferreux</t>
  </si>
  <si>
    <t>autres industries</t>
  </si>
  <si>
    <t>construction</t>
  </si>
  <si>
    <t>transport ferroviaire</t>
  </si>
  <si>
    <t>transport par route</t>
  </si>
  <si>
    <t>fret routier</t>
  </si>
  <si>
    <t>transport fluvial</t>
  </si>
  <si>
    <t>transport aérien</t>
  </si>
  <si>
    <t>services</t>
  </si>
  <si>
    <t>servicespublics</t>
  </si>
  <si>
    <t>distribution de charbon</t>
  </si>
  <si>
    <t>industrie</t>
  </si>
  <si>
    <t>Energie</t>
  </si>
  <si>
    <t>résidentiel</t>
  </si>
  <si>
    <t>total</t>
  </si>
  <si>
    <t>transport de voyageurs et de marchandises</t>
  </si>
  <si>
    <t>agriculture et industrie agroalimentaire</t>
  </si>
  <si>
    <t>source ThreeME 2015</t>
  </si>
  <si>
    <t>total sur la période</t>
  </si>
  <si>
    <t>Moyenne annuelle</t>
  </si>
  <si>
    <t>DEFL_PIB_2</t>
  </si>
  <si>
    <t>DEFL_PIB_0</t>
  </si>
  <si>
    <t>Ecart d'investissement en M€ 2015 entre AMS2 et AME</t>
  </si>
  <si>
    <t>BTP</t>
  </si>
  <si>
    <t>investissement en M€ 2015  AMS2</t>
  </si>
  <si>
    <t>carburant</t>
  </si>
  <si>
    <t>biovcarburant</t>
  </si>
  <si>
    <t>électricité nucléaire</t>
  </si>
  <si>
    <t>centrale au fioul</t>
  </si>
  <si>
    <t>centrale au gaz</t>
  </si>
  <si>
    <t>centrale au charbon</t>
  </si>
  <si>
    <t xml:space="preserve">éolien </t>
  </si>
  <si>
    <t xml:space="preserve">PV </t>
  </si>
  <si>
    <t>hydrolique</t>
  </si>
  <si>
    <t>cogénération géothermie</t>
  </si>
  <si>
    <t>gaz naturel</t>
  </si>
  <si>
    <t>Biogaz</t>
  </si>
  <si>
    <t>UIOM</t>
  </si>
  <si>
    <t>cogénération</t>
  </si>
  <si>
    <t>biomasse solide</t>
  </si>
  <si>
    <t>géothermie</t>
  </si>
  <si>
    <t>Rénovation énergétique du résidentiel</t>
  </si>
  <si>
    <t>rénovation énergétique du résidentiel</t>
  </si>
  <si>
    <t>construction neuve</t>
  </si>
  <si>
    <t>Investissement des secteurs</t>
  </si>
  <si>
    <t>déflateur du PIB</t>
  </si>
  <si>
    <t>Iinvestissement en M€ 2015 AME</t>
  </si>
  <si>
    <t>Dont rénovation du bâti avec amélioration des performances énergétiques</t>
  </si>
  <si>
    <t>Dont rénovation du bâti sans amélioration des performances énergétiques</t>
  </si>
  <si>
    <t>Dont construction neuve</t>
  </si>
  <si>
    <t>Ecart d'investissement entre AMS2 et AME  en %</t>
  </si>
  <si>
    <t>Investissements</t>
  </si>
  <si>
    <t>investissements directs</t>
  </si>
  <si>
    <t>inv_tot_0 en € 2010</t>
  </si>
  <si>
    <t>inv_tot_2 en €2010</t>
  </si>
  <si>
    <t>différence</t>
  </si>
  <si>
    <t>Cumul</t>
  </si>
  <si>
    <t>cumul hors construction neuve et agriculture</t>
  </si>
  <si>
    <t>moyenne annuelle inv_tot_0</t>
  </si>
  <si>
    <t>moyenne annuelle du surinvestissement</t>
  </si>
  <si>
    <t>tertiaire_0</t>
  </si>
  <si>
    <t>tertiaire_2</t>
  </si>
  <si>
    <t>diff en €2015</t>
  </si>
  <si>
    <t xml:space="preserve">PIB  2015 (p) en € courants </t>
  </si>
  <si>
    <t>delta inv en % du PIB</t>
  </si>
  <si>
    <t>dépenses de rénovations ref en € constants 2006</t>
  </si>
  <si>
    <t>dépenses de rénovations ref en € constants 2015</t>
  </si>
  <si>
    <t>total bâtiment</t>
  </si>
  <si>
    <t xml:space="preserve">Hausse des dépenses de rénovation dans le résidentiel </t>
  </si>
  <si>
    <t>IA_01_2</t>
  </si>
  <si>
    <t>IA_02_2</t>
  </si>
  <si>
    <t>IA_03_2</t>
  </si>
  <si>
    <t>IA_04_2</t>
  </si>
  <si>
    <t>IA_05_2</t>
  </si>
  <si>
    <t>IA_06_2</t>
  </si>
  <si>
    <t>IA_07_2</t>
  </si>
  <si>
    <t>IA_08_2</t>
  </si>
  <si>
    <t>IA_09_2</t>
  </si>
  <si>
    <t>IA_10_2</t>
  </si>
  <si>
    <t>IA_11_2</t>
  </si>
  <si>
    <t>IA_12_2</t>
  </si>
  <si>
    <t>IA_13_2</t>
  </si>
  <si>
    <t>IA_14_2</t>
  </si>
  <si>
    <t>IA_15_2</t>
  </si>
  <si>
    <t>IA_16_2</t>
  </si>
  <si>
    <t>IA_17_2</t>
  </si>
  <si>
    <t>IA_18_2</t>
  </si>
  <si>
    <t>IA_19_2</t>
  </si>
  <si>
    <t>IA_20_2</t>
  </si>
  <si>
    <t>IA_21_2</t>
  </si>
  <si>
    <t>IA_2201_2</t>
  </si>
  <si>
    <t>IA_2202_2</t>
  </si>
  <si>
    <t>IA_2301_2</t>
  </si>
  <si>
    <t>IA_2302_2</t>
  </si>
  <si>
    <t>IA_2303_2</t>
  </si>
  <si>
    <t>IA_2304_2</t>
  </si>
  <si>
    <t>IA_2305_2</t>
  </si>
  <si>
    <t>IA_2306_2</t>
  </si>
  <si>
    <t>IA_2307_2</t>
  </si>
  <si>
    <t>IA_2308_2</t>
  </si>
  <si>
    <t>IA_2401_2</t>
  </si>
  <si>
    <t>IA_2402_2</t>
  </si>
  <si>
    <t>IA_2403_2</t>
  </si>
  <si>
    <t>IA_2404_2</t>
  </si>
  <si>
    <t>IA_2405_2</t>
  </si>
  <si>
    <t>IA_2406_2</t>
  </si>
  <si>
    <t>IA_2</t>
  </si>
  <si>
    <t>IA_01_0</t>
  </si>
  <si>
    <t>IA_02_0</t>
  </si>
  <si>
    <t>IA_03_0</t>
  </si>
  <si>
    <t>IA_04_0</t>
  </si>
  <si>
    <t>IA_05_0</t>
  </si>
  <si>
    <t>IA_06_0</t>
  </si>
  <si>
    <t>IA_07_0</t>
  </si>
  <si>
    <t>IA_08_0</t>
  </si>
  <si>
    <t>IA_09_0</t>
  </si>
  <si>
    <t>IA_10_0</t>
  </si>
  <si>
    <t>IA_11_0</t>
  </si>
  <si>
    <t>IA_12_0</t>
  </si>
  <si>
    <t>IA_13_0</t>
  </si>
  <si>
    <t>IA_14_0</t>
  </si>
  <si>
    <t>IA_15_0</t>
  </si>
  <si>
    <t>IA_16_0</t>
  </si>
  <si>
    <t>IA_17_0</t>
  </si>
  <si>
    <t>IA_18_0</t>
  </si>
  <si>
    <t>IA_19_0</t>
  </si>
  <si>
    <t>IA_20_0</t>
  </si>
  <si>
    <t>IA_21_0</t>
  </si>
  <si>
    <t>IA_2201_0</t>
  </si>
  <si>
    <t>IA_2202_0</t>
  </si>
  <si>
    <t>IA_2301_0</t>
  </si>
  <si>
    <t>IA_2302_0</t>
  </si>
  <si>
    <t>IA_2303_0</t>
  </si>
  <si>
    <t>IA_2304_0</t>
  </si>
  <si>
    <t>IA_2305_0</t>
  </si>
  <si>
    <t>IA_2306_0</t>
  </si>
  <si>
    <t>IA_2307_0</t>
  </si>
  <si>
    <t>IA_2308_0</t>
  </si>
  <si>
    <t>IA_2401_0</t>
  </si>
  <si>
    <t>IA_2402_0</t>
  </si>
  <si>
    <t>IA_2403_0</t>
  </si>
  <si>
    <t>IA_2404_0</t>
  </si>
  <si>
    <t>IA_2405_0</t>
  </si>
  <si>
    <t>IA_2406_0</t>
  </si>
  <si>
    <t>IA_0</t>
  </si>
  <si>
    <t>PGDP_2</t>
  </si>
  <si>
    <t>PGDP_0</t>
  </si>
  <si>
    <t>rénovation non énergétique du résidentiel</t>
  </si>
  <si>
    <t>Investissement dans les ENR sc choc</t>
  </si>
  <si>
    <t>Investissement total  Sc choc</t>
  </si>
  <si>
    <t>Investissement total Sc ref.</t>
  </si>
  <si>
    <t>IA_01_2*PIA_01_2/PGDP_2</t>
  </si>
  <si>
    <t>IA_02_2*PIA_02_2/PGDP_2</t>
  </si>
  <si>
    <t>IA_03_2*PIA_03_2/PGDP_2</t>
  </si>
  <si>
    <t>IA_04_2*PIA_04_2/PGDP_2</t>
  </si>
  <si>
    <t>IA_05_2*PIA_05_2/PGDP_2</t>
  </si>
  <si>
    <t>IA_06_2*PIA_06_2/PGDP_2</t>
  </si>
  <si>
    <t>IA_07_2*PIA_07_2/PGDP_2</t>
  </si>
  <si>
    <t>IA_08_2*PIA_08_2/PGDP_2</t>
  </si>
  <si>
    <t>IA_09_2*PIA_09_2/PGDP_2</t>
  </si>
  <si>
    <t>IA_10_2*PIA_10_2/PGDP_2</t>
  </si>
  <si>
    <t>IA_11_2*PIA_11_2/PGDP_2</t>
  </si>
  <si>
    <t>IA_12_2*PIA_12_2/PGDP_2</t>
  </si>
  <si>
    <t>IA_13_2*PIA_13_2/PGDP_2</t>
  </si>
  <si>
    <t>IA_14_2*PIA_14_2/PGDP_2</t>
  </si>
  <si>
    <t>IA_15_2*PIA_15_2/PGDP_2</t>
  </si>
  <si>
    <t>IA_16_2*PIA_16_2/PGDP_2</t>
  </si>
  <si>
    <t>IA_17_2*PIA_17_2/PGDP_2</t>
  </si>
  <si>
    <t>IA_18_2*PIA_18_2/PGDP_2</t>
  </si>
  <si>
    <t>IA_19_2*PIA_19_2/PGDP_2</t>
  </si>
  <si>
    <t>IA_20_2*PIA_20_2/PGDP_2</t>
  </si>
  <si>
    <t>IA_21_2*PIA_21_2/PGDP_2</t>
  </si>
  <si>
    <t>IA_2201_2*PIA_2201_2/PGDP_2</t>
  </si>
  <si>
    <t>IA_2202_2*PIA_2202_2/PGDP_2</t>
  </si>
  <si>
    <t>IA_2301_2*PIA_2301_2/PGDP_2</t>
  </si>
  <si>
    <t>IA_2302_2*PIA_2302_2/PGDP_2</t>
  </si>
  <si>
    <t>IA_2303_2*PIA_2303_2/PGDP_2</t>
  </si>
  <si>
    <t>IA_2304_2*PIA_2304_2/PGDP_2</t>
  </si>
  <si>
    <t>IA_2305_2*PIA_2305_2/PGDP_2</t>
  </si>
  <si>
    <t>IA_2306_2*PIA_2306_2/PGDP_2</t>
  </si>
  <si>
    <t>IA_2307_2*PIA_2307_2/PGDP_2</t>
  </si>
  <si>
    <t>IA_2308_2*PIA_2308_2/PGDP_2</t>
  </si>
  <si>
    <t>IA_2401_2*PIA_2401_2/PGDP_2</t>
  </si>
  <si>
    <t>IA_2402_2*PIA_2402_2/PGDP_2</t>
  </si>
  <si>
    <t>IA_2403_2*PIA_2403_2/PGDP_2</t>
  </si>
  <si>
    <t>IA_2404_2*PIA_2404_2/PGDP_2</t>
  </si>
  <si>
    <t>IA_2405_2*PIA_2405_2/PGDP_2</t>
  </si>
  <si>
    <t>IA_2406_2*PIA_2406_2/PGDP_2</t>
  </si>
  <si>
    <t>IA_2*PIA_2/PGDP_2</t>
  </si>
  <si>
    <t>PREHAB_H01_2*REHAB_H01_2/PGDP_2</t>
  </si>
  <si>
    <t>PREHAB_H01_0*REHAB_H01_0/PGDP_0</t>
  </si>
  <si>
    <t>EXP_13_OTH_VAL_H01_2/PGDP_2</t>
  </si>
  <si>
    <t>PNEWBUIL_H01_2*NEWBUIL_H01_2/PGDP_2</t>
  </si>
  <si>
    <t>EXP_13_OTH_VAL_H01_0/PGDP_0</t>
  </si>
  <si>
    <t>PNEWBUIL_H01_0*NEWBUIL_H01_0/PGDP_0</t>
  </si>
  <si>
    <t>IA_01_0*PIA_01_0/PGDP_0</t>
  </si>
  <si>
    <t>IA_02_0*PIA_02_0/PGDP_0</t>
  </si>
  <si>
    <t>IA_03_0*PIA_03_0/PGDP_0</t>
  </si>
  <si>
    <t>IA_04_0*PIA_04_0/PGDP_0</t>
  </si>
  <si>
    <t>IA_05_0*PIA_05_0/PGDP_0</t>
  </si>
  <si>
    <t>IA_06_0*PIA_06_0/PGDP_0</t>
  </si>
  <si>
    <t>IA_07_0*PIA_07_0/PGDP_0</t>
  </si>
  <si>
    <t>IA_08_0*PIA_08_0/PGDP_0</t>
  </si>
  <si>
    <t>IA_09_0*PIA_09_0/PGDP_0</t>
  </si>
  <si>
    <t>IA_10_0*PIA_10_0/PGDP_0</t>
  </si>
  <si>
    <t>IA_11_0*PIA_11_0/PGDP_0</t>
  </si>
  <si>
    <t>IA_12_0*PIA_12_0/PGDP_0</t>
  </si>
  <si>
    <t>IA_13_0*PIA_13_0/PGDP_0</t>
  </si>
  <si>
    <t>IA_14_0*PIA_14_0/PGDP_0</t>
  </si>
  <si>
    <t>IA_15_0*PIA_15_0/PGDP_0</t>
  </si>
  <si>
    <t>IA_16_0*PIA_16_0/PGDP_0</t>
  </si>
  <si>
    <t>IA_17_0*PIA_17_0/PGDP_0</t>
  </si>
  <si>
    <t>IA_18_0*PIA_18_0/PGDP_0</t>
  </si>
  <si>
    <t>IA_19_0*PIA_19_0/PGDP_0</t>
  </si>
  <si>
    <t>IA_20_0*PIA_20_0/PGDP_0</t>
  </si>
  <si>
    <t>IA_21_0*PIA_21_0/PGDP_0</t>
  </si>
  <si>
    <t>IA_2201_0*PIA_2201_0/PGDP_0</t>
  </si>
  <si>
    <t>IA_2202_0*PIA_2202_0/PGDP_0</t>
  </si>
  <si>
    <t>IA_2301_0*PIA_2301_0/PGDP_0</t>
  </si>
  <si>
    <t>IA_2302_0*PIA_2302_0/PGDP_0</t>
  </si>
  <si>
    <t>IA_2303_0*PIA_2303_0/PGDP_0</t>
  </si>
  <si>
    <t>IA_2304_0*PIA_2304_0/PGDP_0</t>
  </si>
  <si>
    <t>IA_2305_0*PIA_2305_0/PGDP_0</t>
  </si>
  <si>
    <t>IA_2306_0*PIA_2306_0/PGDP_0</t>
  </si>
  <si>
    <t>IA_2307_0*PIA_2307_0/PGDP_0</t>
  </si>
  <si>
    <t>IA_2308_0*PIA_2308_0/PGDP_0</t>
  </si>
  <si>
    <t>IA_2401_0*PIA_2401_0/PGDP_0</t>
  </si>
  <si>
    <t>IA_2402_0*PIA_2402_0/PGDP_0</t>
  </si>
  <si>
    <t>IA_2403_0*PIA_2403_0/PGDP_0</t>
  </si>
  <si>
    <t>IA_2404_0*PIA_2404_0/PGDP_0</t>
  </si>
  <si>
    <t>IA_2405_0*PIA_2405_0/PGDP_0</t>
  </si>
  <si>
    <t>IA_2406_0*PIA_2406_0/PGDP_0</t>
  </si>
  <si>
    <t>IA_0*PIA_0/PGDP_0</t>
  </si>
  <si>
    <t>REHAB_H01_2</t>
  </si>
  <si>
    <t>NEWBUIL_H01_2</t>
  </si>
  <si>
    <t>PNEWBUIL_H01_2</t>
  </si>
  <si>
    <t>PREHAB_H01_2</t>
  </si>
  <si>
    <t>NEWBUIL_H01_0</t>
  </si>
  <si>
    <t>PNEWBUIL_H01_0</t>
  </si>
  <si>
    <t>PREHAB_H01_0</t>
  </si>
  <si>
    <t>REHAB_H01_0</t>
  </si>
  <si>
    <t>Rénovation énergétique du résidentiel Sc choc</t>
  </si>
  <si>
    <t>construction neuve Sc choc</t>
  </si>
  <si>
    <t>Rénovation énergétique du résidentiel Sc ref.</t>
  </si>
  <si>
    <t>construction neuve Sc. Ref.</t>
  </si>
  <si>
    <t>AME</t>
  </si>
  <si>
    <t>AMS</t>
  </si>
  <si>
    <t>AME en volume en M€2006</t>
  </si>
  <si>
    <t>AMS en volume en M€2006</t>
  </si>
  <si>
    <t>source ThreeME 2018</t>
  </si>
  <si>
    <t>PEXP_13_H01_0</t>
  </si>
  <si>
    <t>PEXP_13_H01_2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</si>
</sst>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1">
    <xf numFmtId="0" fontId="0" fillId="0" borderId="0" xfId="0"/>
    <xf numFmtId="164" fontId="0" fillId="2" borderId="1" xfId="8" applyNumberFormat="1" applyFont="1" applyFill="1" applyBorder="1"/>
    <xf numFmtId="164" fontId="0" fillId="2" borderId="1" xfId="8" applyNumberFormat="1" applyFont="1" applyFill="1" applyBorder="1" applyAlignment="1">
      <alignment horizontal="center" wrapText="1" shrinkToFit="1"/>
    </xf>
    <xf numFmtId="0" fontId="0" fillId="2" borderId="0" xfId="0" applyFill="1"/>
    <xf numFmtId="164" fontId="0" fillId="2" borderId="2" xfId="8" applyNumberFormat="1" applyFont="1" applyFill="1" applyBorder="1"/>
    <xf numFmtId="164" fontId="0" fillId="2" borderId="1" xfId="0" applyNumberFormat="1" applyFill="1" applyBorder="1"/>
    <xf numFmtId="0" fontId="0" fillId="0" borderId="1" xfId="0" applyBorder="1"/>
    <xf numFmtId="0" fontId="0" fillId="3" borderId="1" xfId="0" applyFill="1" applyBorder="1"/>
    <xf numFmtId="164" fontId="0" fillId="3" borderId="1" xfId="0" applyNumberFormat="1" applyFill="1" applyBorder="1"/>
    <xf numFmtId="0" fontId="0" fillId="0" borderId="0" xfId="0" quotePrefix="1"/>
    <xf numFmtId="0" fontId="0" fillId="0" borderId="0" xfId="0" applyAlignment="1"/>
    <xf numFmtId="0" fontId="0" fillId="0" borderId="0" xfId="0" applyAlignment="1">
      <alignment wrapText="1"/>
    </xf>
    <xf numFmtId="164" fontId="0" fillId="2" borderId="4" xfId="8" applyNumberFormat="1" applyFont="1" applyFill="1" applyBorder="1" applyAlignment="1">
      <alignment horizontal="center" wrapText="1" shrinkToFit="1"/>
    </xf>
    <xf numFmtId="164" fontId="0" fillId="2" borderId="4" xfId="8" applyNumberFormat="1" applyFont="1" applyFill="1" applyBorder="1"/>
    <xf numFmtId="164" fontId="0" fillId="3" borderId="4" xfId="0" applyNumberFormat="1" applyFill="1" applyBorder="1"/>
    <xf numFmtId="164" fontId="0" fillId="2" borderId="4" xfId="0" applyNumberFormat="1" applyFill="1" applyBorder="1"/>
    <xf numFmtId="164" fontId="0" fillId="2" borderId="3" xfId="8" applyNumberFormat="1" applyFont="1" applyFill="1" applyBorder="1" applyAlignment="1">
      <alignment horizontal="center" wrapText="1" shrinkToFit="1"/>
    </xf>
    <xf numFmtId="164" fontId="0" fillId="2" borderId="3" xfId="8" applyNumberFormat="1" applyFont="1" applyFill="1" applyBorder="1"/>
    <xf numFmtId="164" fontId="0" fillId="3" borderId="3" xfId="0" applyNumberFormat="1" applyFill="1" applyBorder="1"/>
    <xf numFmtId="164" fontId="0" fillId="2" borderId="3" xfId="0" applyNumberFormat="1" applyFill="1" applyBorder="1"/>
    <xf numFmtId="164" fontId="0" fillId="2" borderId="5" xfId="8" applyNumberFormat="1" applyFont="1" applyFill="1" applyBorder="1" applyAlignment="1">
      <alignment horizontal="center" wrapText="1" shrinkToFit="1"/>
    </xf>
    <xf numFmtId="164" fontId="0" fillId="2" borderId="6" xfId="8" applyNumberFormat="1" applyFont="1" applyFill="1" applyBorder="1" applyAlignment="1">
      <alignment horizontal="center" wrapText="1" shrinkToFit="1"/>
    </xf>
    <xf numFmtId="164" fontId="0" fillId="2" borderId="7" xfId="8" applyNumberFormat="1" applyFont="1" applyFill="1" applyBorder="1" applyAlignment="1">
      <alignment horizontal="center" wrapText="1" shrinkToFit="1"/>
    </xf>
    <xf numFmtId="164" fontId="0" fillId="2" borderId="8" xfId="8" applyNumberFormat="1" applyFont="1" applyFill="1" applyBorder="1"/>
    <xf numFmtId="164" fontId="0" fillId="2" borderId="9" xfId="8" applyNumberFormat="1" applyFont="1" applyFill="1" applyBorder="1"/>
    <xf numFmtId="0" fontId="0" fillId="2" borderId="10" xfId="0" applyFill="1" applyBorder="1"/>
    <xf numFmtId="0" fontId="0" fillId="2" borderId="0" xfId="0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11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/>
    <xf numFmtId="10" fontId="0" fillId="0" borderId="0" xfId="9" applyNumberFormat="1" applyFont="1"/>
    <xf numFmtId="1" fontId="0" fillId="0" borderId="1" xfId="0" applyNumberFormat="1" applyBorder="1"/>
    <xf numFmtId="0" fontId="0" fillId="4" borderId="0" xfId="0" applyFill="1"/>
    <xf numFmtId="0" fontId="0" fillId="0" borderId="0" xfId="0" applyFill="1"/>
    <xf numFmtId="43" fontId="0" fillId="2" borderId="1" xfId="0" applyNumberFormat="1" applyFill="1" applyBorder="1"/>
    <xf numFmtId="0" fontId="0" fillId="5" borderId="0" xfId="0" applyFill="1"/>
    <xf numFmtId="0" fontId="0" fillId="0" borderId="0" xfId="0" applyFill="1" applyAlignment="1">
      <alignment wrapText="1"/>
    </xf>
    <xf numFmtId="0" fontId="0" fillId="6" borderId="0" xfId="0" applyFill="1"/>
    <xf numFmtId="164" fontId="0" fillId="2" borderId="9" xfId="0" applyNumberFormat="1" applyFill="1" applyBorder="1"/>
    <xf numFmtId="164" fontId="0" fillId="2" borderId="9" xfId="8" applyNumberFormat="1" applyFont="1" applyFill="1" applyBorder="1" applyAlignment="1">
      <alignment horizontal="center" wrapText="1" shrinkToFit="1"/>
    </xf>
    <xf numFmtId="0" fontId="0" fillId="2" borderId="1" xfId="0" applyFill="1" applyBorder="1"/>
    <xf numFmtId="11" fontId="0" fillId="0" borderId="0" xfId="0" applyNumberFormat="1" applyFill="1"/>
    <xf numFmtId="2" fontId="0" fillId="0" borderId="0" xfId="0" applyNumberFormat="1"/>
  </cellXfs>
  <cellStyles count="10">
    <cellStyle name="Comma 2" xfId="2"/>
    <cellStyle name="Milliers" xfId="8" builtinId="3"/>
    <cellStyle name="Milliers 2" xfId="3"/>
    <cellStyle name="Motif" xfId="4"/>
    <cellStyle name="Motif 2" xfId="5"/>
    <cellStyle name="Normal" xfId="0" builtinId="0"/>
    <cellStyle name="Normal 2" xfId="6"/>
    <cellStyle name="Normal 3" xfId="1"/>
    <cellStyle name="Pourcentage" xfId="9" builtinId="5"/>
    <cellStyle name="Pourcentag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llonnecg\Desktop\Effets%20macro&#233;conomiques%20de%20la%20transition\doc%20scenario%20ams2%203ME\inv%20tertiaire%20AME%20AMS1%20AMS2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S1"/>
      <sheetName val="AME AMS1"/>
      <sheetName val="INV_ter_0"/>
      <sheetName val="INV_ter AMS1"/>
      <sheetName val="INV_ter_2 AMS1"/>
      <sheetName val="AMS2"/>
      <sheetName val="INV_ter AMS2"/>
      <sheetName val="INV_ter_2 AMS2"/>
      <sheetName val="Feuil1"/>
    </sheetNames>
    <sheetDataSet>
      <sheetData sheetId="0"/>
      <sheetData sheetId="1"/>
      <sheetData sheetId="2">
        <row r="1">
          <cell r="A1" t="str">
            <v>obs</v>
          </cell>
          <cell r="AA1" t="str">
            <v>inv_eff_enr</v>
          </cell>
        </row>
        <row r="2">
          <cell r="A2">
            <v>2004</v>
          </cell>
        </row>
        <row r="3">
          <cell r="A3">
            <v>2005</v>
          </cell>
        </row>
        <row r="4">
          <cell r="A4">
            <v>2006</v>
          </cell>
          <cell r="AA4">
            <v>4008.2675585991583</v>
          </cell>
        </row>
        <row r="5">
          <cell r="A5">
            <v>2007</v>
          </cell>
          <cell r="AA5">
            <v>5053.193276625344</v>
          </cell>
        </row>
        <row r="6">
          <cell r="A6">
            <v>2008</v>
          </cell>
          <cell r="AA6">
            <v>6278.0711039301214</v>
          </cell>
        </row>
        <row r="7">
          <cell r="A7">
            <v>2009</v>
          </cell>
          <cell r="AA7">
            <v>6613.0834220495917</v>
          </cell>
        </row>
        <row r="8">
          <cell r="A8">
            <v>2010</v>
          </cell>
          <cell r="AA8">
            <v>6672.315656144875</v>
          </cell>
        </row>
        <row r="9">
          <cell r="A9">
            <v>2011</v>
          </cell>
          <cell r="AA9">
            <v>4761.0730779668083</v>
          </cell>
        </row>
        <row r="10">
          <cell r="A10">
            <v>2012</v>
          </cell>
          <cell r="AA10">
            <v>5294.3605090651099</v>
          </cell>
        </row>
        <row r="11">
          <cell r="A11">
            <v>2013</v>
          </cell>
          <cell r="AA11">
            <v>6484.5027152844414</v>
          </cell>
        </row>
        <row r="12">
          <cell r="A12">
            <v>2014</v>
          </cell>
          <cell r="AA12">
            <v>1604.51011846861</v>
          </cell>
        </row>
        <row r="13">
          <cell r="A13">
            <v>2015</v>
          </cell>
          <cell r="AA13">
            <v>3193.2956332122417</v>
          </cell>
        </row>
        <row r="14">
          <cell r="A14">
            <v>2016</v>
          </cell>
          <cell r="AA14">
            <v>1549.1452217546941</v>
          </cell>
        </row>
        <row r="15">
          <cell r="A15">
            <v>2017</v>
          </cell>
          <cell r="AA15">
            <v>617.8124489565605</v>
          </cell>
        </row>
        <row r="16">
          <cell r="A16">
            <v>2018</v>
          </cell>
          <cell r="AA16">
            <v>870.16511615870047</v>
          </cell>
        </row>
        <row r="17">
          <cell r="A17">
            <v>2019</v>
          </cell>
          <cell r="AA17">
            <v>1295.2645202107642</v>
          </cell>
        </row>
        <row r="18">
          <cell r="A18">
            <v>2020</v>
          </cell>
          <cell r="AA18">
            <v>1749.6515301874633</v>
          </cell>
        </row>
        <row r="19">
          <cell r="A19">
            <v>2021</v>
          </cell>
          <cell r="AA19">
            <v>1568.6031655108545</v>
          </cell>
        </row>
        <row r="20">
          <cell r="A20">
            <v>2022</v>
          </cell>
          <cell r="AA20">
            <v>1760.8722236359331</v>
          </cell>
        </row>
        <row r="21">
          <cell r="A21">
            <v>2023</v>
          </cell>
          <cell r="AA21">
            <v>2020.7238298041084</v>
          </cell>
        </row>
        <row r="22">
          <cell r="A22">
            <v>2024</v>
          </cell>
          <cell r="AA22">
            <v>2311.5382263912734</v>
          </cell>
        </row>
        <row r="23">
          <cell r="A23">
            <v>2025</v>
          </cell>
          <cell r="AA23">
            <v>2599.9034156685952</v>
          </cell>
        </row>
        <row r="24">
          <cell r="A24">
            <v>2026</v>
          </cell>
          <cell r="AA24">
            <v>3004.9933581364044</v>
          </cell>
        </row>
        <row r="25">
          <cell r="A25">
            <v>2027</v>
          </cell>
          <cell r="AA25">
            <v>3150.3657180673699</v>
          </cell>
        </row>
        <row r="26">
          <cell r="A26">
            <v>2028</v>
          </cell>
          <cell r="AA26">
            <v>2912.5795819015552</v>
          </cell>
        </row>
        <row r="27">
          <cell r="A27">
            <v>2029</v>
          </cell>
          <cell r="AA27">
            <v>2694.6831105439846</v>
          </cell>
        </row>
        <row r="28">
          <cell r="A28">
            <v>2030</v>
          </cell>
          <cell r="AA28">
            <v>2224.6366751030168</v>
          </cell>
        </row>
        <row r="29">
          <cell r="A29">
            <v>2031</v>
          </cell>
          <cell r="AA29">
            <v>1153.2819829654081</v>
          </cell>
        </row>
        <row r="30">
          <cell r="A30">
            <v>2032</v>
          </cell>
          <cell r="AA30">
            <v>958.57322895268362</v>
          </cell>
        </row>
        <row r="31">
          <cell r="A31">
            <v>2033</v>
          </cell>
          <cell r="AA31">
            <v>941.47695059232592</v>
          </cell>
        </row>
        <row r="32">
          <cell r="A32">
            <v>2034</v>
          </cell>
          <cell r="AA32">
            <v>1002.9294218357262</v>
          </cell>
        </row>
        <row r="33">
          <cell r="A33">
            <v>2035</v>
          </cell>
          <cell r="AA33">
            <v>1184.4381374892823</v>
          </cell>
        </row>
      </sheetData>
      <sheetData sheetId="3"/>
      <sheetData sheetId="4"/>
      <sheetData sheetId="5"/>
      <sheetData sheetId="6"/>
      <sheetData sheetId="7">
        <row r="1">
          <cell r="AA1" t="str">
            <v>inv_eff_enr</v>
          </cell>
        </row>
        <row r="4">
          <cell r="AA4">
            <v>4157.6680828714516</v>
          </cell>
        </row>
        <row r="5">
          <cell r="AA5">
            <v>5259.8539725588553</v>
          </cell>
        </row>
        <row r="6">
          <cell r="AA6">
            <v>6505.1166941809979</v>
          </cell>
        </row>
        <row r="7">
          <cell r="AA7">
            <v>6799.7489471566532</v>
          </cell>
        </row>
        <row r="8">
          <cell r="AA8">
            <v>6803.2020476012758</v>
          </cell>
        </row>
        <row r="9">
          <cell r="AA9">
            <v>4794.8532900473665</v>
          </cell>
        </row>
        <row r="10">
          <cell r="AA10">
            <v>5347.302490973706</v>
          </cell>
        </row>
        <row r="11">
          <cell r="AA11">
            <v>6586.895919739789</v>
          </cell>
        </row>
        <row r="12">
          <cell r="AA12">
            <v>2153.7600613381651</v>
          </cell>
        </row>
        <row r="13">
          <cell r="AA13">
            <v>10056.894851407054</v>
          </cell>
        </row>
        <row r="14">
          <cell r="AA14">
            <v>8249.1878537061184</v>
          </cell>
        </row>
        <row r="15">
          <cell r="AA15">
            <v>6132.6010947059212</v>
          </cell>
        </row>
        <row r="16">
          <cell r="AA16">
            <v>5925.0139297256665</v>
          </cell>
        </row>
        <row r="17">
          <cell r="AA17">
            <v>6075.5114616102037</v>
          </cell>
        </row>
        <row r="18">
          <cell r="AA18">
            <v>6160.9991416149496</v>
          </cell>
        </row>
        <row r="19">
          <cell r="AA19">
            <v>6181.0246125377698</v>
          </cell>
        </row>
        <row r="20">
          <cell r="AA20">
            <v>6314.9314443052017</v>
          </cell>
        </row>
        <row r="21">
          <cell r="AA21">
            <v>6488.7137970378062</v>
          </cell>
        </row>
        <row r="22">
          <cell r="AA22">
            <v>6674.5357262643047</v>
          </cell>
        </row>
        <row r="23">
          <cell r="AA23">
            <v>6848.3939610104535</v>
          </cell>
        </row>
        <row r="24">
          <cell r="AA24">
            <v>7634.8779237108456</v>
          </cell>
        </row>
        <row r="25">
          <cell r="AA25">
            <v>7758.4220376946769</v>
          </cell>
        </row>
        <row r="26">
          <cell r="AA26">
            <v>7345.5413603130655</v>
          </cell>
        </row>
        <row r="27">
          <cell r="AA27">
            <v>6898.5649884164486</v>
          </cell>
        </row>
        <row r="28">
          <cell r="AA28">
            <v>6293.120874995685</v>
          </cell>
        </row>
        <row r="29">
          <cell r="AA29">
            <v>5472.2549838940158</v>
          </cell>
        </row>
        <row r="30">
          <cell r="AA30">
            <v>5378.5560525876735</v>
          </cell>
        </row>
        <row r="31">
          <cell r="AA31">
            <v>5419.8020726874865</v>
          </cell>
        </row>
        <row r="32">
          <cell r="AA32">
            <v>5479.1407087254356</v>
          </cell>
        </row>
        <row r="33">
          <cell r="AA33">
            <v>5630.6997204316767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3"/>
  <sheetViews>
    <sheetView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J19" sqref="J19"/>
    </sheetView>
  </sheetViews>
  <sheetFormatPr baseColWidth="10" defaultRowHeight="15" x14ac:dyDescent="0.25"/>
  <cols>
    <col min="39" max="39" width="16" customWidth="1"/>
    <col min="40" max="44" width="11.42578125" style="41"/>
    <col min="84" max="84" width="13.85546875" customWidth="1"/>
    <col min="86" max="89" width="11.42578125" style="37"/>
    <col min="90" max="90" width="11.42578125" style="41"/>
    <col min="94" max="94" width="14.42578125" customWidth="1"/>
    <col min="95" max="95" width="15.140625" customWidth="1"/>
    <col min="96" max="96" width="16.28515625" customWidth="1"/>
    <col min="97" max="97" width="13.5703125" bestFit="1" customWidth="1"/>
  </cols>
  <sheetData>
    <row r="1" spans="1:100" s="37" customFormat="1" x14ac:dyDescent="0.25">
      <c r="B1" s="43" t="s">
        <v>260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 t="s">
        <v>258</v>
      </c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5" t="s">
        <v>261</v>
      </c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</row>
    <row r="2" spans="1:100" s="10" customFormat="1" ht="60" x14ac:dyDescent="0.25"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1" t="s">
        <v>38</v>
      </c>
      <c r="X2" s="11" t="s">
        <v>39</v>
      </c>
      <c r="Y2" s="11" t="s">
        <v>40</v>
      </c>
      <c r="Z2" s="11" t="s">
        <v>41</v>
      </c>
      <c r="AA2" s="11" t="s">
        <v>42</v>
      </c>
      <c r="AB2" s="11" t="s">
        <v>43</v>
      </c>
      <c r="AC2" s="11" t="s">
        <v>44</v>
      </c>
      <c r="AD2" s="11" t="s">
        <v>45</v>
      </c>
      <c r="AE2" s="11" t="s">
        <v>46</v>
      </c>
      <c r="AF2" s="11" t="s">
        <v>47</v>
      </c>
      <c r="AG2" s="11" t="s">
        <v>48</v>
      </c>
      <c r="AH2" s="11" t="s">
        <v>52</v>
      </c>
      <c r="AI2" s="11" t="s">
        <v>49</v>
      </c>
      <c r="AJ2" s="11" t="s">
        <v>50</v>
      </c>
      <c r="AK2" s="11" t="s">
        <v>53</v>
      </c>
      <c r="AL2" s="11" t="s">
        <v>51</v>
      </c>
      <c r="AM2" s="11" t="s">
        <v>55</v>
      </c>
      <c r="AN2" s="41"/>
      <c r="AO2" s="41"/>
      <c r="AP2" s="41"/>
      <c r="AQ2" s="41"/>
      <c r="AR2" s="41"/>
      <c r="AS2" s="11" t="s">
        <v>57</v>
      </c>
      <c r="AU2" s="11" t="s">
        <v>3</v>
      </c>
      <c r="AV2" s="11" t="s">
        <v>4</v>
      </c>
      <c r="AW2" s="11" t="s">
        <v>5</v>
      </c>
      <c r="AX2" s="11" t="s">
        <v>6</v>
      </c>
      <c r="AY2" s="11" t="s">
        <v>7</v>
      </c>
      <c r="AZ2" s="11" t="s">
        <v>8</v>
      </c>
      <c r="BA2" s="11" t="s">
        <v>9</v>
      </c>
      <c r="BB2" s="11" t="s">
        <v>10</v>
      </c>
      <c r="BC2" s="11" t="s">
        <v>11</v>
      </c>
      <c r="BD2" s="11" t="s">
        <v>12</v>
      </c>
      <c r="BE2" s="11" t="s">
        <v>13</v>
      </c>
      <c r="BF2" s="11" t="s">
        <v>14</v>
      </c>
      <c r="BG2" s="11" t="s">
        <v>15</v>
      </c>
      <c r="BH2" s="11" t="s">
        <v>16</v>
      </c>
      <c r="BI2" s="11" t="s">
        <v>17</v>
      </c>
      <c r="BJ2" s="11" t="s">
        <v>18</v>
      </c>
      <c r="BK2" s="11" t="s">
        <v>19</v>
      </c>
      <c r="BL2" s="11" t="s">
        <v>20</v>
      </c>
      <c r="BM2" s="11" t="s">
        <v>21</v>
      </c>
      <c r="BN2" s="11" t="s">
        <v>22</v>
      </c>
      <c r="BO2" s="11" t="s">
        <v>23</v>
      </c>
      <c r="BP2" s="11" t="s">
        <v>38</v>
      </c>
      <c r="BQ2" s="11" t="s">
        <v>39</v>
      </c>
      <c r="BR2" s="11" t="s">
        <v>40</v>
      </c>
      <c r="BS2" s="11" t="s">
        <v>41</v>
      </c>
      <c r="BT2" s="11" t="s">
        <v>42</v>
      </c>
      <c r="BU2" s="11" t="s">
        <v>43</v>
      </c>
      <c r="BV2" s="11" t="s">
        <v>44</v>
      </c>
      <c r="BW2" s="11" t="s">
        <v>45</v>
      </c>
      <c r="BX2" s="11" t="s">
        <v>46</v>
      </c>
      <c r="BY2" s="11" t="s">
        <v>47</v>
      </c>
      <c r="BZ2" s="11" t="s">
        <v>48</v>
      </c>
      <c r="CA2" s="11" t="s">
        <v>52</v>
      </c>
      <c r="CB2" s="11" t="s">
        <v>49</v>
      </c>
      <c r="CC2" s="11" t="s">
        <v>50</v>
      </c>
      <c r="CD2" s="11" t="s">
        <v>53</v>
      </c>
      <c r="CE2" s="11" t="s">
        <v>51</v>
      </c>
      <c r="CF2" s="11" t="s">
        <v>160</v>
      </c>
      <c r="CG2" s="11" t="s">
        <v>57</v>
      </c>
      <c r="CH2" s="11"/>
      <c r="CI2" s="11"/>
      <c r="CJ2" s="11"/>
      <c r="CK2" s="11"/>
      <c r="CL2" s="41"/>
      <c r="CM2" s="11" t="s">
        <v>58</v>
      </c>
      <c r="CP2" s="11" t="s">
        <v>254</v>
      </c>
      <c r="CQ2" s="11" t="s">
        <v>255</v>
      </c>
      <c r="CR2" s="11" t="s">
        <v>256</v>
      </c>
      <c r="CS2" s="11" t="s">
        <v>257</v>
      </c>
      <c r="CT2" s="11" t="s">
        <v>161</v>
      </c>
      <c r="CU2" s="11" t="s">
        <v>162</v>
      </c>
      <c r="CV2" s="11" t="s">
        <v>163</v>
      </c>
    </row>
    <row r="3" spans="1:100" x14ac:dyDescent="0.25">
      <c r="B3" s="40" t="s">
        <v>120</v>
      </c>
      <c r="C3" s="40" t="s">
        <v>121</v>
      </c>
      <c r="D3" s="40" t="s">
        <v>122</v>
      </c>
      <c r="E3" s="40" t="s">
        <v>123</v>
      </c>
      <c r="F3" s="40" t="s">
        <v>124</v>
      </c>
      <c r="G3" s="40" t="s">
        <v>125</v>
      </c>
      <c r="H3" s="40" t="s">
        <v>126</v>
      </c>
      <c r="I3" s="40" t="s">
        <v>127</v>
      </c>
      <c r="J3" s="40" t="s">
        <v>128</v>
      </c>
      <c r="K3" s="40" t="s">
        <v>129</v>
      </c>
      <c r="L3" s="40" t="s">
        <v>130</v>
      </c>
      <c r="M3" s="40" t="s">
        <v>131</v>
      </c>
      <c r="N3" s="40" t="s">
        <v>132</v>
      </c>
      <c r="O3" s="40" t="s">
        <v>133</v>
      </c>
      <c r="P3" s="40" t="s">
        <v>134</v>
      </c>
      <c r="Q3" s="40" t="s">
        <v>135</v>
      </c>
      <c r="R3" s="40" t="s">
        <v>136</v>
      </c>
      <c r="S3" s="40" t="s">
        <v>137</v>
      </c>
      <c r="T3" s="40" t="s">
        <v>138</v>
      </c>
      <c r="U3" s="40" t="s">
        <v>139</v>
      </c>
      <c r="V3" s="40" t="s">
        <v>140</v>
      </c>
      <c r="W3" s="40" t="s">
        <v>141</v>
      </c>
      <c r="X3" s="40" t="s">
        <v>142</v>
      </c>
      <c r="Y3" s="40" t="s">
        <v>143</v>
      </c>
      <c r="Z3" s="40" t="s">
        <v>144</v>
      </c>
      <c r="AA3" s="40" t="s">
        <v>145</v>
      </c>
      <c r="AB3" s="40" t="s">
        <v>146</v>
      </c>
      <c r="AC3" s="40" t="s">
        <v>147</v>
      </c>
      <c r="AD3" s="40" t="s">
        <v>148</v>
      </c>
      <c r="AE3" s="40" t="s">
        <v>149</v>
      </c>
      <c r="AF3" s="40" t="s">
        <v>150</v>
      </c>
      <c r="AG3" s="40" t="s">
        <v>151</v>
      </c>
      <c r="AH3" s="40" t="s">
        <v>152</v>
      </c>
      <c r="AI3" s="40" t="s">
        <v>153</v>
      </c>
      <c r="AJ3" s="40" t="s">
        <v>154</v>
      </c>
      <c r="AK3" s="40" t="s">
        <v>155</v>
      </c>
      <c r="AL3" s="40" t="s">
        <v>156</v>
      </c>
      <c r="AM3" s="40" t="s">
        <v>206</v>
      </c>
      <c r="AN3" s="40" t="s">
        <v>250</v>
      </c>
      <c r="AO3" s="40" t="s">
        <v>251</v>
      </c>
      <c r="AP3" s="40" t="s">
        <v>252</v>
      </c>
      <c r="AQ3" s="40" t="s">
        <v>253</v>
      </c>
      <c r="AR3" s="40" t="s">
        <v>263</v>
      </c>
      <c r="AS3" s="40" t="s">
        <v>157</v>
      </c>
      <c r="AT3" s="40" t="s">
        <v>159</v>
      </c>
      <c r="AU3" s="40" t="s">
        <v>82</v>
      </c>
      <c r="AV3" s="40" t="s">
        <v>83</v>
      </c>
      <c r="AW3" s="40" t="s">
        <v>84</v>
      </c>
      <c r="AX3" s="40" t="s">
        <v>85</v>
      </c>
      <c r="AY3" s="40" t="s">
        <v>86</v>
      </c>
      <c r="AZ3" s="40" t="s">
        <v>87</v>
      </c>
      <c r="BA3" s="40" t="s">
        <v>88</v>
      </c>
      <c r="BB3" s="40" t="s">
        <v>89</v>
      </c>
      <c r="BC3" s="40" t="s">
        <v>90</v>
      </c>
      <c r="BD3" s="40" t="s">
        <v>91</v>
      </c>
      <c r="BE3" s="40" t="s">
        <v>92</v>
      </c>
      <c r="BF3" s="40" t="s">
        <v>93</v>
      </c>
      <c r="BG3" s="40" t="s">
        <v>94</v>
      </c>
      <c r="BH3" s="40" t="s">
        <v>95</v>
      </c>
      <c r="BI3" s="40" t="s">
        <v>96</v>
      </c>
      <c r="BJ3" s="40" t="s">
        <v>97</v>
      </c>
      <c r="BK3" s="40" t="s">
        <v>98</v>
      </c>
      <c r="BL3" s="40" t="s">
        <v>99</v>
      </c>
      <c r="BM3" s="40" t="s">
        <v>100</v>
      </c>
      <c r="BN3" s="40" t="s">
        <v>101</v>
      </c>
      <c r="BO3" s="40" t="s">
        <v>102</v>
      </c>
      <c r="BP3" s="40" t="s">
        <v>103</v>
      </c>
      <c r="BQ3" s="40" t="s">
        <v>104</v>
      </c>
      <c r="BR3" s="40" t="s">
        <v>105</v>
      </c>
      <c r="BS3" s="40" t="s">
        <v>106</v>
      </c>
      <c r="BT3" s="40" t="s">
        <v>107</v>
      </c>
      <c r="BU3" s="40" t="s">
        <v>108</v>
      </c>
      <c r="BV3" s="40" t="s">
        <v>109</v>
      </c>
      <c r="BW3" s="40" t="s">
        <v>110</v>
      </c>
      <c r="BX3" s="40" t="s">
        <v>111</v>
      </c>
      <c r="BY3" s="40" t="s">
        <v>112</v>
      </c>
      <c r="BZ3" s="40" t="s">
        <v>113</v>
      </c>
      <c r="CA3" s="40" t="s">
        <v>114</v>
      </c>
      <c r="CB3" s="40" t="s">
        <v>115</v>
      </c>
      <c r="CC3" s="40" t="s">
        <v>116</v>
      </c>
      <c r="CD3" s="40" t="s">
        <v>117</v>
      </c>
      <c r="CE3" s="40" t="s">
        <v>118</v>
      </c>
      <c r="CF3" s="40" t="s">
        <v>204</v>
      </c>
      <c r="CG3" s="40" t="s">
        <v>119</v>
      </c>
      <c r="CH3" s="40" t="s">
        <v>247</v>
      </c>
      <c r="CI3" s="40" t="s">
        <v>248</v>
      </c>
      <c r="CJ3" s="40" t="s">
        <v>249</v>
      </c>
      <c r="CK3" s="40" t="s">
        <v>246</v>
      </c>
      <c r="CL3" s="40" t="s">
        <v>264</v>
      </c>
      <c r="CM3" s="40" t="s">
        <v>158</v>
      </c>
      <c r="CP3" s="41"/>
      <c r="CQ3" s="41"/>
      <c r="CR3" s="41"/>
      <c r="CS3" s="41"/>
    </row>
    <row r="4" spans="1:100" x14ac:dyDescent="0.25">
      <c r="A4">
        <v>2006</v>
      </c>
      <c r="B4" s="37">
        <v>9253.9928540000001</v>
      </c>
      <c r="C4" s="37">
        <v>4576.3843720000004</v>
      </c>
      <c r="D4" s="37">
        <v>4309.2997150000001</v>
      </c>
      <c r="E4" s="37">
        <v>383.59392179999998</v>
      </c>
      <c r="F4" s="37">
        <v>1116.988697</v>
      </c>
      <c r="G4" s="37">
        <v>965.16739329999996</v>
      </c>
      <c r="H4" s="37">
        <v>244.52690319999999</v>
      </c>
      <c r="I4" s="37">
        <v>969.62077880000004</v>
      </c>
      <c r="J4" s="37">
        <v>1026.9477099999999</v>
      </c>
      <c r="K4" s="37">
        <v>1032.983657</v>
      </c>
      <c r="L4" s="37">
        <v>477.39108210000001</v>
      </c>
      <c r="M4" s="37">
        <v>15466.04681</v>
      </c>
      <c r="N4" s="37">
        <v>4782.7396360000002</v>
      </c>
      <c r="O4" s="37">
        <v>1090.3106190000001</v>
      </c>
      <c r="P4" s="37">
        <v>1715.6830399999999</v>
      </c>
      <c r="Q4" s="37">
        <v>4849.3894659999996</v>
      </c>
      <c r="R4" s="37">
        <v>1103.293688</v>
      </c>
      <c r="S4" s="37">
        <v>2003.6784929999999</v>
      </c>
      <c r="T4" s="37">
        <v>146880.75570000001</v>
      </c>
      <c r="U4" s="37">
        <v>60601</v>
      </c>
      <c r="V4" s="37">
        <v>1.760561212</v>
      </c>
      <c r="W4" s="37">
        <v>661.67820989999996</v>
      </c>
      <c r="X4" s="37">
        <v>14.88393159</v>
      </c>
      <c r="Y4" s="37">
        <v>2716.4428889999999</v>
      </c>
      <c r="Z4" s="37">
        <v>202.78695920000001</v>
      </c>
      <c r="AA4" s="37">
        <v>67.141038829999999</v>
      </c>
      <c r="AB4" s="37">
        <v>94.398433460000007</v>
      </c>
      <c r="AC4" s="37">
        <v>112.3234209</v>
      </c>
      <c r="AD4" s="37">
        <v>42.95633866</v>
      </c>
      <c r="AE4" s="37">
        <v>224.70719919999999</v>
      </c>
      <c r="AF4" s="37">
        <v>78.061618089999996</v>
      </c>
      <c r="AG4" s="37">
        <v>1659.2033200000001</v>
      </c>
      <c r="AH4" s="37">
        <v>45.797613179999999</v>
      </c>
      <c r="AI4" s="37">
        <v>6.2605650989999999</v>
      </c>
      <c r="AJ4" s="37">
        <v>33.78024576</v>
      </c>
      <c r="AK4" s="37">
        <v>25.983728599999999</v>
      </c>
      <c r="AL4" s="37">
        <v>64.077416979999995</v>
      </c>
      <c r="AM4">
        <v>34786.8567895737</v>
      </c>
      <c r="AN4" s="41">
        <v>14455904.220000001</v>
      </c>
      <c r="AO4" s="41">
        <v>3.4999999900000001E-3</v>
      </c>
      <c r="AP4" s="41">
        <v>1.8524593500000001E-4</v>
      </c>
      <c r="AQ4" s="41">
        <v>28121958.34</v>
      </c>
      <c r="AR4" s="49">
        <v>0.99999999799999995</v>
      </c>
      <c r="AS4" s="37">
        <v>268902.03810000001</v>
      </c>
      <c r="AT4" s="37">
        <v>0.99999999799999995</v>
      </c>
      <c r="AU4" s="37">
        <v>9253.9928540000001</v>
      </c>
      <c r="AV4" s="37">
        <v>4576.3843720000004</v>
      </c>
      <c r="AW4" s="37">
        <v>4309.2997150000001</v>
      </c>
      <c r="AX4" s="37">
        <v>383.59392179999998</v>
      </c>
      <c r="AY4" s="37">
        <v>1116.988697</v>
      </c>
      <c r="AZ4" s="37">
        <v>965.16739329999996</v>
      </c>
      <c r="BA4" s="37">
        <v>244.52690319999999</v>
      </c>
      <c r="BB4" s="37">
        <v>969.62077880000004</v>
      </c>
      <c r="BC4" s="37">
        <v>1026.9477099999999</v>
      </c>
      <c r="BD4" s="37">
        <v>1032.983657</v>
      </c>
      <c r="BE4" s="37">
        <v>477.39108210000001</v>
      </c>
      <c r="BF4" s="37">
        <v>15466.04681</v>
      </c>
      <c r="BG4" s="37">
        <v>4782.7396360000002</v>
      </c>
      <c r="BH4" s="37">
        <v>1090.3106190000001</v>
      </c>
      <c r="BI4" s="37">
        <v>1715.6830399999999</v>
      </c>
      <c r="BJ4" s="37">
        <v>4849.3894659999996</v>
      </c>
      <c r="BK4" s="37">
        <v>1103.293688</v>
      </c>
      <c r="BL4" s="37">
        <v>2003.6784929999999</v>
      </c>
      <c r="BM4" s="37">
        <v>146880.75570000001</v>
      </c>
      <c r="BN4" s="37">
        <v>60601</v>
      </c>
      <c r="BO4" s="37">
        <v>1.760561212</v>
      </c>
      <c r="BP4" s="37">
        <v>661.67820989999996</v>
      </c>
      <c r="BQ4" s="37">
        <v>14.88393159</v>
      </c>
      <c r="BR4" s="37">
        <v>2716.4428889999999</v>
      </c>
      <c r="BS4" s="37">
        <v>202.78695920000001</v>
      </c>
      <c r="BT4" s="37">
        <v>67.141038829999999</v>
      </c>
      <c r="BU4" s="37">
        <v>94.398433460000007</v>
      </c>
      <c r="BV4" s="37">
        <v>112.3234209</v>
      </c>
      <c r="BW4" s="37">
        <v>42.95633866</v>
      </c>
      <c r="BX4" s="37">
        <v>224.70719919999999</v>
      </c>
      <c r="BY4" s="37">
        <v>78.061618089999996</v>
      </c>
      <c r="BZ4" s="37">
        <v>1659.2033200000001</v>
      </c>
      <c r="CA4" s="37">
        <v>45.797613179999999</v>
      </c>
      <c r="CB4" s="37">
        <v>6.2605650989999999</v>
      </c>
      <c r="CC4" s="37">
        <v>33.78024576</v>
      </c>
      <c r="CD4" s="37">
        <v>25.983728599999999</v>
      </c>
      <c r="CE4" s="37">
        <v>64.077416979999995</v>
      </c>
      <c r="CF4">
        <v>34786.8567895737</v>
      </c>
      <c r="CG4" s="37">
        <v>268902.03810000001</v>
      </c>
      <c r="CH4" s="37">
        <v>14455904.220000001</v>
      </c>
      <c r="CI4" s="37">
        <v>3.4999999900000001E-3</v>
      </c>
      <c r="CJ4" s="37">
        <v>1.8524593500000001E-4</v>
      </c>
      <c r="CK4" s="37">
        <v>28121958.34</v>
      </c>
      <c r="CL4" s="49">
        <v>0.99999999799999995</v>
      </c>
      <c r="CM4" s="37">
        <v>0.99999999799999995</v>
      </c>
      <c r="CP4">
        <f t="shared" ref="CP4:CP50" si="0">CJ4*CK4/CM4</f>
        <v>5209.478477143306</v>
      </c>
      <c r="CQ4" s="50">
        <f>CH4*CI4/CL4</f>
        <v>50595.664726632298</v>
      </c>
      <c r="CR4">
        <f t="shared" ref="CR4:CR50" si="1">AQ4*AP4/AT4</f>
        <v>5209.478477143306</v>
      </c>
      <c r="CS4" s="50">
        <f>AN4*AO4/AR4</f>
        <v>50595.664726632298</v>
      </c>
      <c r="CT4">
        <f t="shared" ref="CT4:CT22" si="2">BV4+BW4+BX4+BY4+CA4+CB4+CD4</f>
        <v>536.09048372899997</v>
      </c>
      <c r="CU4">
        <f t="shared" ref="CU4:CU50" si="3">SUM(AU4:CF4,CP4:CQ4)</f>
        <v>359494.03801921027</v>
      </c>
      <c r="CV4">
        <f t="shared" ref="CV4:CV50" si="4">SUM(B4:AM4,CR4:CS4)</f>
        <v>359494.03801921027</v>
      </c>
    </row>
    <row r="5" spans="1:100" x14ac:dyDescent="0.25">
      <c r="A5">
        <v>2007</v>
      </c>
      <c r="B5" s="37">
        <v>10242.578869999999</v>
      </c>
      <c r="C5" s="37">
        <v>5050.7393330000004</v>
      </c>
      <c r="D5" s="37">
        <v>4311.1036480000002</v>
      </c>
      <c r="E5" s="37">
        <v>408.47413899999998</v>
      </c>
      <c r="F5" s="37">
        <v>1189.4375030000001</v>
      </c>
      <c r="G5" s="37">
        <v>1023.522166</v>
      </c>
      <c r="H5" s="37">
        <v>256.52393169999999</v>
      </c>
      <c r="I5" s="32">
        <v>1017.19251</v>
      </c>
      <c r="J5" s="37">
        <v>1093.5563830000001</v>
      </c>
      <c r="K5" s="37">
        <v>1122.320291</v>
      </c>
      <c r="L5" s="37">
        <v>518.67780700000003</v>
      </c>
      <c r="M5" s="37">
        <v>16209.216130000001</v>
      </c>
      <c r="N5" s="37">
        <v>5137.215083</v>
      </c>
      <c r="O5" s="32">
        <v>1203.9379100000001</v>
      </c>
      <c r="P5" s="37">
        <v>1894.483845</v>
      </c>
      <c r="Q5" s="37">
        <v>5354.7711259999996</v>
      </c>
      <c r="R5" s="37">
        <v>1218.2740160000001</v>
      </c>
      <c r="S5" s="37">
        <v>2212.4928949999999</v>
      </c>
      <c r="T5" s="37">
        <v>154436.27100000001</v>
      </c>
      <c r="U5" s="37">
        <v>61569.982000000004</v>
      </c>
      <c r="V5" s="32">
        <v>1.756451183</v>
      </c>
      <c r="W5" s="37">
        <v>666.62103060000004</v>
      </c>
      <c r="X5" s="37">
        <v>17.323745720000002</v>
      </c>
      <c r="Y5" s="37">
        <v>2610.415446</v>
      </c>
      <c r="Z5" s="37">
        <v>0.1</v>
      </c>
      <c r="AA5" s="37">
        <v>0.1</v>
      </c>
      <c r="AB5" s="37">
        <v>0.1</v>
      </c>
      <c r="AC5" s="37">
        <v>466.03578770000001</v>
      </c>
      <c r="AD5" s="37">
        <v>207.64188150000001</v>
      </c>
      <c r="AE5" s="37">
        <v>303.03350380000001</v>
      </c>
      <c r="AF5" s="37">
        <v>187.03081549999999</v>
      </c>
      <c r="AG5" s="37">
        <v>1671.6419350000001</v>
      </c>
      <c r="AH5" s="37">
        <v>49.015004470000001</v>
      </c>
      <c r="AI5" s="32">
        <v>6.058883207</v>
      </c>
      <c r="AJ5" s="37">
        <v>33.745274190000004</v>
      </c>
      <c r="AK5" s="37">
        <v>26.9472649</v>
      </c>
      <c r="AL5" s="37">
        <v>70.245051329999995</v>
      </c>
      <c r="AM5">
        <v>35707.014179547601</v>
      </c>
      <c r="AN5" s="41">
        <v>14205697.630000001</v>
      </c>
      <c r="AO5" s="41">
        <v>3.5702141600000002E-3</v>
      </c>
      <c r="AP5" s="41">
        <v>1.5441608099999999E-4</v>
      </c>
      <c r="AQ5" s="41">
        <v>44533460.649999999</v>
      </c>
      <c r="AR5" s="41">
        <v>1.0044287970000001</v>
      </c>
      <c r="AS5" s="37">
        <v>281788.58260000002</v>
      </c>
      <c r="AT5" s="37">
        <v>1.0229744549999999</v>
      </c>
      <c r="AU5" s="37">
        <v>10242.578869999999</v>
      </c>
      <c r="AV5" s="37">
        <v>5050.7393330000004</v>
      </c>
      <c r="AW5" s="37">
        <v>4311.1036480000002</v>
      </c>
      <c r="AX5" s="37">
        <v>408.47413899999998</v>
      </c>
      <c r="AY5" s="37">
        <v>1189.4375030000001</v>
      </c>
      <c r="AZ5" s="37">
        <v>1023.522166</v>
      </c>
      <c r="BA5" s="37">
        <v>256.52393169999999</v>
      </c>
      <c r="BB5" s="32">
        <v>1017.19251</v>
      </c>
      <c r="BC5" s="37">
        <v>1093.5563830000001</v>
      </c>
      <c r="BD5" s="37">
        <v>1122.320291</v>
      </c>
      <c r="BE5" s="37">
        <v>518.67780700000003</v>
      </c>
      <c r="BF5" s="37">
        <v>16209.216130000001</v>
      </c>
      <c r="BG5" s="37">
        <v>5137.215083</v>
      </c>
      <c r="BH5" s="32">
        <v>1203.9379100000001</v>
      </c>
      <c r="BI5" s="37">
        <v>1894.483845</v>
      </c>
      <c r="BJ5" s="37">
        <v>5354.7711259999996</v>
      </c>
      <c r="BK5" s="37">
        <v>1218.2740160000001</v>
      </c>
      <c r="BL5" s="37">
        <v>2212.4928949999999</v>
      </c>
      <c r="BM5" s="37">
        <v>154436.27100000001</v>
      </c>
      <c r="BN5" s="37">
        <v>61569.982000000004</v>
      </c>
      <c r="BO5" s="32">
        <v>1.756451183</v>
      </c>
      <c r="BP5" s="37">
        <v>666.62103060000004</v>
      </c>
      <c r="BQ5" s="37">
        <v>17.323745720000002</v>
      </c>
      <c r="BR5" s="37">
        <v>2610.415446</v>
      </c>
      <c r="BS5" s="37">
        <v>0.1</v>
      </c>
      <c r="BT5" s="37">
        <v>0.1</v>
      </c>
      <c r="BU5" s="37">
        <v>0.1</v>
      </c>
      <c r="BV5" s="37">
        <v>466.03578770000001</v>
      </c>
      <c r="BW5" s="37">
        <v>207.64188150000001</v>
      </c>
      <c r="BX5" s="37">
        <v>303.03350380000001</v>
      </c>
      <c r="BY5" s="37">
        <v>187.03081549999999</v>
      </c>
      <c r="BZ5" s="37">
        <v>1671.6419350000001</v>
      </c>
      <c r="CA5" s="37">
        <v>49.015004470000001</v>
      </c>
      <c r="CB5" s="32">
        <v>6.058883207</v>
      </c>
      <c r="CC5" s="37">
        <v>33.745274190000004</v>
      </c>
      <c r="CD5" s="37">
        <v>26.9472649</v>
      </c>
      <c r="CE5" s="37">
        <v>70.245051329999995</v>
      </c>
      <c r="CF5">
        <v>35707.014179547601</v>
      </c>
      <c r="CG5" s="37">
        <v>281788.58260000002</v>
      </c>
      <c r="CH5" s="37">
        <v>14205697.630000001</v>
      </c>
      <c r="CI5" s="37">
        <v>3.5702141600000002E-3</v>
      </c>
      <c r="CJ5" s="37">
        <v>1.5441608099999999E-4</v>
      </c>
      <c r="CK5" s="37">
        <v>44533460.649999999</v>
      </c>
      <c r="CL5" s="41">
        <v>1.0044287970000001</v>
      </c>
      <c r="CM5" s="37">
        <v>1.0229744549999999</v>
      </c>
      <c r="CP5" s="37">
        <f t="shared" si="0"/>
        <v>6722.2426066745847</v>
      </c>
      <c r="CQ5" s="50">
        <f t="shared" ref="CQ5:CQ50" si="5">CH5*CI5/CL5</f>
        <v>50493.756235171379</v>
      </c>
      <c r="CR5" s="37">
        <f t="shared" si="1"/>
        <v>6722.2426066745847</v>
      </c>
      <c r="CS5" s="50">
        <f t="shared" ref="CS5:CS50" si="6">AN5*AO5/AR5</f>
        <v>50493.756235171379</v>
      </c>
      <c r="CT5" s="37">
        <f t="shared" si="2"/>
        <v>1245.763141077</v>
      </c>
      <c r="CU5" s="37">
        <f t="shared" si="3"/>
        <v>374711.59568319353</v>
      </c>
      <c r="CV5" s="37">
        <f t="shared" si="4"/>
        <v>374711.59568319353</v>
      </c>
    </row>
    <row r="6" spans="1:100" x14ac:dyDescent="0.25">
      <c r="A6">
        <v>2008</v>
      </c>
      <c r="B6" s="37">
        <v>10692.140069999999</v>
      </c>
      <c r="C6" s="37">
        <v>5145.4060740000004</v>
      </c>
      <c r="D6" s="37">
        <v>4236.8302739999999</v>
      </c>
      <c r="E6" s="37">
        <v>397.09063450000002</v>
      </c>
      <c r="F6" s="37">
        <v>1156.2898299999999</v>
      </c>
      <c r="G6" s="37">
        <v>998.91248270000006</v>
      </c>
      <c r="H6" s="37">
        <v>274.94075179999999</v>
      </c>
      <c r="I6" s="37">
        <v>1090.220595</v>
      </c>
      <c r="J6" s="37">
        <v>1063.0807600000001</v>
      </c>
      <c r="K6" s="37">
        <v>1090.417913</v>
      </c>
      <c r="L6" s="37">
        <v>503.93419449999999</v>
      </c>
      <c r="M6" s="37">
        <v>16048.669690000001</v>
      </c>
      <c r="N6" s="37">
        <v>5128.7156459999997</v>
      </c>
      <c r="O6" s="37">
        <v>1256.921767</v>
      </c>
      <c r="P6" s="37">
        <v>1977.8577969999999</v>
      </c>
      <c r="Q6" s="37">
        <v>5590.4281520000004</v>
      </c>
      <c r="R6" s="37">
        <v>1271.888788</v>
      </c>
      <c r="S6" s="37">
        <v>2309.8620420000002</v>
      </c>
      <c r="T6" s="37">
        <v>159843.51010000001</v>
      </c>
      <c r="U6" s="37">
        <v>60512.819669999997</v>
      </c>
      <c r="V6" s="37">
        <v>1.625611438</v>
      </c>
      <c r="W6" s="37">
        <v>655.17356229999996</v>
      </c>
      <c r="X6" s="37">
        <v>20.802579470000001</v>
      </c>
      <c r="Y6" s="37">
        <v>2726.2133739999999</v>
      </c>
      <c r="Z6" s="37">
        <v>0.1</v>
      </c>
      <c r="AA6" s="37">
        <v>0.1</v>
      </c>
      <c r="AB6" s="37">
        <v>0.1</v>
      </c>
      <c r="AC6" s="37">
        <v>573.76212969999995</v>
      </c>
      <c r="AD6" s="37">
        <v>282.04943609999998</v>
      </c>
      <c r="AE6" s="37">
        <v>223.92816920000001</v>
      </c>
      <c r="AF6" s="37">
        <v>143.14548439999999</v>
      </c>
      <c r="AG6" s="37">
        <v>1646.6262710000001</v>
      </c>
      <c r="AH6" s="37">
        <v>52.481159030000001</v>
      </c>
      <c r="AI6" s="37">
        <v>5.6412996440000001</v>
      </c>
      <c r="AJ6" s="37">
        <v>32.831637290000003</v>
      </c>
      <c r="AK6" s="37">
        <v>27.61814536</v>
      </c>
      <c r="AL6" s="37">
        <v>77.774008210000005</v>
      </c>
      <c r="AM6">
        <v>35982.142984485901</v>
      </c>
      <c r="AN6" s="41">
        <v>11580063.08</v>
      </c>
      <c r="AO6" s="41">
        <v>3.64876879E-3</v>
      </c>
      <c r="AP6" s="41">
        <v>1.67039701E-4</v>
      </c>
      <c r="AQ6" s="41">
        <v>53142534.189999998</v>
      </c>
      <c r="AR6" s="41">
        <v>1.027582869</v>
      </c>
      <c r="AS6" s="37">
        <v>287059.91019999998</v>
      </c>
      <c r="AT6" s="37">
        <v>1.043301104</v>
      </c>
      <c r="AU6" s="37">
        <v>10692.140069999999</v>
      </c>
      <c r="AV6" s="37">
        <v>5145.4060740000004</v>
      </c>
      <c r="AW6" s="37">
        <v>4236.8302739999999</v>
      </c>
      <c r="AX6" s="37">
        <v>397.09063450000002</v>
      </c>
      <c r="AY6" s="37">
        <v>1156.2898299999999</v>
      </c>
      <c r="AZ6" s="37">
        <v>998.91248270000006</v>
      </c>
      <c r="BA6" s="37">
        <v>274.94075179999999</v>
      </c>
      <c r="BB6" s="37">
        <v>1090.220595</v>
      </c>
      <c r="BC6" s="37">
        <v>1063.0807600000001</v>
      </c>
      <c r="BD6" s="37">
        <v>1090.417913</v>
      </c>
      <c r="BE6" s="37">
        <v>503.93419449999999</v>
      </c>
      <c r="BF6" s="37">
        <v>16048.669690000001</v>
      </c>
      <c r="BG6" s="37">
        <v>5128.7156459999997</v>
      </c>
      <c r="BH6" s="37">
        <v>1256.921767</v>
      </c>
      <c r="BI6" s="37">
        <v>1977.8577969999999</v>
      </c>
      <c r="BJ6" s="37">
        <v>5590.4281520000004</v>
      </c>
      <c r="BK6" s="37">
        <v>1271.888788</v>
      </c>
      <c r="BL6" s="37">
        <v>2309.8620420000002</v>
      </c>
      <c r="BM6" s="37">
        <v>159843.51010000001</v>
      </c>
      <c r="BN6" s="37">
        <v>60512.819669999997</v>
      </c>
      <c r="BO6" s="37">
        <v>1.625611438</v>
      </c>
      <c r="BP6" s="37">
        <v>655.17356229999996</v>
      </c>
      <c r="BQ6" s="37">
        <v>20.802579470000001</v>
      </c>
      <c r="BR6" s="37">
        <v>2726.2133739999999</v>
      </c>
      <c r="BS6" s="37">
        <v>0.1</v>
      </c>
      <c r="BT6" s="37">
        <v>0.1</v>
      </c>
      <c r="BU6" s="37">
        <v>0.1</v>
      </c>
      <c r="BV6" s="37">
        <v>573.76212969999995</v>
      </c>
      <c r="BW6" s="37">
        <v>282.04943609999998</v>
      </c>
      <c r="BX6" s="37">
        <v>223.92816920000001</v>
      </c>
      <c r="BY6" s="37">
        <v>143.14548439999999</v>
      </c>
      <c r="BZ6" s="37">
        <v>1646.6262710000001</v>
      </c>
      <c r="CA6" s="37">
        <v>52.481159030000001</v>
      </c>
      <c r="CB6" s="37">
        <v>5.6412996440000001</v>
      </c>
      <c r="CC6" s="37">
        <v>32.831637290000003</v>
      </c>
      <c r="CD6" s="37">
        <v>27.61814536</v>
      </c>
      <c r="CE6" s="37">
        <v>77.774008210000005</v>
      </c>
      <c r="CF6">
        <v>35982.142984485901</v>
      </c>
      <c r="CG6" s="37">
        <v>287059.91019999998</v>
      </c>
      <c r="CH6" s="37">
        <v>11580063.08</v>
      </c>
      <c r="CI6" s="37">
        <v>3.64876879E-3</v>
      </c>
      <c r="CJ6" s="37">
        <v>1.67039701E-4</v>
      </c>
      <c r="CK6" s="37">
        <v>53142534.189999998</v>
      </c>
      <c r="CL6" s="41">
        <v>1.027582869</v>
      </c>
      <c r="CM6" s="37">
        <v>1.043301104</v>
      </c>
      <c r="CP6" s="37">
        <f t="shared" si="0"/>
        <v>8508.4861766616868</v>
      </c>
      <c r="CQ6" s="50">
        <f t="shared" si="5"/>
        <v>41118.798324902084</v>
      </c>
      <c r="CR6" s="37">
        <f t="shared" si="1"/>
        <v>8508.4861766616868</v>
      </c>
      <c r="CS6" s="50">
        <f t="shared" si="6"/>
        <v>41118.798324902084</v>
      </c>
      <c r="CT6" s="37">
        <f t="shared" si="2"/>
        <v>1308.6258234339998</v>
      </c>
      <c r="CU6" s="37">
        <f t="shared" si="3"/>
        <v>372669.33758469153</v>
      </c>
      <c r="CV6" s="37">
        <f t="shared" si="4"/>
        <v>372669.33758469153</v>
      </c>
    </row>
    <row r="7" spans="1:100" x14ac:dyDescent="0.25">
      <c r="A7">
        <v>2009</v>
      </c>
      <c r="B7" s="37">
        <v>9324.5854049999998</v>
      </c>
      <c r="C7" s="37">
        <v>4440.3179149999996</v>
      </c>
      <c r="D7" s="37">
        <v>3688.0536010000001</v>
      </c>
      <c r="E7" s="37">
        <v>325.97010490000002</v>
      </c>
      <c r="F7" s="37">
        <v>949.19367090000003</v>
      </c>
      <c r="G7" s="37">
        <v>758.0486363</v>
      </c>
      <c r="H7" s="37">
        <v>242.71590029999999</v>
      </c>
      <c r="I7" s="37">
        <v>962.43962180000005</v>
      </c>
      <c r="J7" s="37">
        <v>872.67872030000001</v>
      </c>
      <c r="K7" s="37">
        <v>784.86907980000001</v>
      </c>
      <c r="L7" s="37">
        <v>362.72548619999998</v>
      </c>
      <c r="M7" s="37">
        <v>14524.1037</v>
      </c>
      <c r="N7" s="37">
        <v>4437.3010039999999</v>
      </c>
      <c r="O7" s="37">
        <v>1043.375646</v>
      </c>
      <c r="P7" s="37">
        <v>1641.8274469999999</v>
      </c>
      <c r="Q7" s="37">
        <v>4640.6361440000001</v>
      </c>
      <c r="R7" s="37">
        <v>1055.7998279999999</v>
      </c>
      <c r="S7" s="37">
        <v>1917.425461</v>
      </c>
      <c r="T7" s="37">
        <v>144693.1146</v>
      </c>
      <c r="U7" s="37">
        <v>62405.892019999999</v>
      </c>
      <c r="V7" s="37">
        <v>1.463469895</v>
      </c>
      <c r="W7" s="37">
        <v>637.031521</v>
      </c>
      <c r="X7" s="37">
        <v>25.35996849</v>
      </c>
      <c r="Y7" s="37">
        <v>0.1</v>
      </c>
      <c r="Z7" s="37">
        <v>0.1</v>
      </c>
      <c r="AA7" s="37">
        <v>0.1</v>
      </c>
      <c r="AB7" s="37">
        <v>0.1</v>
      </c>
      <c r="AC7" s="37">
        <v>440.91061400000001</v>
      </c>
      <c r="AD7" s="37">
        <v>248.28124489999999</v>
      </c>
      <c r="AE7" s="37">
        <v>0.1</v>
      </c>
      <c r="AF7" s="37">
        <v>46.248576059999998</v>
      </c>
      <c r="AG7" s="37">
        <v>1597.3756269999999</v>
      </c>
      <c r="AH7" s="37">
        <v>56.016221350000002</v>
      </c>
      <c r="AI7" s="37">
        <v>5.1442407509999999</v>
      </c>
      <c r="AJ7" s="37">
        <v>31.461135129999999</v>
      </c>
      <c r="AK7" s="37">
        <v>28.0639143</v>
      </c>
      <c r="AL7" s="37">
        <v>86.217773949999994</v>
      </c>
      <c r="AM7">
        <v>35615.675651108897</v>
      </c>
      <c r="AN7" s="41">
        <v>10635009.310000001</v>
      </c>
      <c r="AO7" s="41">
        <v>3.69756986E-3</v>
      </c>
      <c r="AP7" s="41">
        <v>1.7135947800000001E-4</v>
      </c>
      <c r="AQ7" s="41">
        <v>55262429.579999998</v>
      </c>
      <c r="AR7" s="41">
        <v>1.041488255</v>
      </c>
      <c r="AS7" s="37">
        <v>262275.1483</v>
      </c>
      <c r="AT7" s="37">
        <v>1.0605658090000001</v>
      </c>
      <c r="AU7" s="37">
        <v>9324.5854049999998</v>
      </c>
      <c r="AV7" s="37">
        <v>4440.3179149999996</v>
      </c>
      <c r="AW7" s="37">
        <v>3688.0536010000001</v>
      </c>
      <c r="AX7" s="37">
        <v>325.97010490000002</v>
      </c>
      <c r="AY7" s="37">
        <v>949.19367090000003</v>
      </c>
      <c r="AZ7" s="37">
        <v>758.0486363</v>
      </c>
      <c r="BA7" s="37">
        <v>242.71590029999999</v>
      </c>
      <c r="BB7" s="37">
        <v>962.43962180000005</v>
      </c>
      <c r="BC7" s="37">
        <v>872.67872030000001</v>
      </c>
      <c r="BD7" s="37">
        <v>784.86907980000001</v>
      </c>
      <c r="BE7" s="37">
        <v>362.72548619999998</v>
      </c>
      <c r="BF7" s="37">
        <v>14524.1037</v>
      </c>
      <c r="BG7" s="37">
        <v>4437.3010039999999</v>
      </c>
      <c r="BH7" s="37">
        <v>1043.375646</v>
      </c>
      <c r="BI7" s="37">
        <v>1641.8274469999999</v>
      </c>
      <c r="BJ7" s="37">
        <v>4640.6361440000001</v>
      </c>
      <c r="BK7" s="37">
        <v>1055.7998279999999</v>
      </c>
      <c r="BL7" s="37">
        <v>1917.425461</v>
      </c>
      <c r="BM7" s="37">
        <v>144693.1146</v>
      </c>
      <c r="BN7" s="37">
        <v>62405.892019999999</v>
      </c>
      <c r="BO7" s="37">
        <v>1.463469895</v>
      </c>
      <c r="BP7" s="37">
        <v>637.031521</v>
      </c>
      <c r="BQ7" s="37">
        <v>25.35996849</v>
      </c>
      <c r="BR7" s="37">
        <v>0.1</v>
      </c>
      <c r="BS7" s="37">
        <v>0.1</v>
      </c>
      <c r="BT7" s="37">
        <v>0.1</v>
      </c>
      <c r="BU7" s="37">
        <v>0.1</v>
      </c>
      <c r="BV7" s="37">
        <v>440.91061400000001</v>
      </c>
      <c r="BW7" s="37">
        <v>248.28124489999999</v>
      </c>
      <c r="BX7" s="37">
        <v>0.1</v>
      </c>
      <c r="BY7" s="37">
        <v>46.248576059999998</v>
      </c>
      <c r="BZ7" s="37">
        <v>1597.3756269999999</v>
      </c>
      <c r="CA7" s="37">
        <v>56.016221350000002</v>
      </c>
      <c r="CB7" s="37">
        <v>5.1442407509999999</v>
      </c>
      <c r="CC7" s="37">
        <v>31.461135129999999</v>
      </c>
      <c r="CD7" s="37">
        <v>28.0639143</v>
      </c>
      <c r="CE7" s="37">
        <v>86.217773949999994</v>
      </c>
      <c r="CF7">
        <v>35615.675651108897</v>
      </c>
      <c r="CG7" s="37">
        <v>262275.1483</v>
      </c>
      <c r="CH7" s="37">
        <v>10635009.310000001</v>
      </c>
      <c r="CI7" s="37">
        <v>3.69756986E-3</v>
      </c>
      <c r="CJ7" s="37">
        <v>1.7135947800000001E-4</v>
      </c>
      <c r="CK7" s="37">
        <v>55262429.579999998</v>
      </c>
      <c r="CL7" s="41">
        <v>1.041488255</v>
      </c>
      <c r="CM7" s="37">
        <v>1.0605658090000001</v>
      </c>
      <c r="CP7" s="37">
        <f t="shared" si="0"/>
        <v>8928.9518910377774</v>
      </c>
      <c r="CQ7" s="50">
        <f t="shared" si="5"/>
        <v>37757.209163607316</v>
      </c>
      <c r="CR7" s="37">
        <f t="shared" si="1"/>
        <v>8928.9518910377774</v>
      </c>
      <c r="CS7" s="50">
        <f t="shared" si="6"/>
        <v>37757.209163607316</v>
      </c>
      <c r="CT7" s="37">
        <f t="shared" si="2"/>
        <v>824.76481136099994</v>
      </c>
      <c r="CU7" s="37">
        <f t="shared" si="3"/>
        <v>344576.98500408005</v>
      </c>
      <c r="CV7" s="37">
        <f t="shared" si="4"/>
        <v>344576.98500408005</v>
      </c>
    </row>
    <row r="8" spans="1:100" x14ac:dyDescent="0.25">
      <c r="A8">
        <v>2010</v>
      </c>
      <c r="B8" s="37">
        <v>9088.8952300000001</v>
      </c>
      <c r="C8" s="37">
        <v>4205.6754970000002</v>
      </c>
      <c r="D8" s="37">
        <v>3590.970233</v>
      </c>
      <c r="E8" s="37">
        <v>334.70792610000001</v>
      </c>
      <c r="F8" s="37">
        <v>974.63736779999999</v>
      </c>
      <c r="G8" s="37">
        <v>838.30497620000006</v>
      </c>
      <c r="H8" s="37">
        <v>259.45206020000001</v>
      </c>
      <c r="I8" s="37">
        <v>1028.8033969999999</v>
      </c>
      <c r="J8" s="37">
        <v>896.07138880000002</v>
      </c>
      <c r="K8" s="37">
        <v>888.31240219999995</v>
      </c>
      <c r="L8" s="37">
        <v>410.53158580000002</v>
      </c>
      <c r="M8" s="37">
        <v>15593.03407</v>
      </c>
      <c r="N8" s="37">
        <v>4635.8833130000003</v>
      </c>
      <c r="O8" s="37">
        <v>1131.621529</v>
      </c>
      <c r="P8" s="37">
        <v>1780.6887610000001</v>
      </c>
      <c r="Q8" s="37">
        <v>5033.1285660000003</v>
      </c>
      <c r="R8" s="37">
        <v>1145.096515</v>
      </c>
      <c r="S8" s="37">
        <v>2079.5961080000002</v>
      </c>
      <c r="T8" s="37">
        <v>145086.28</v>
      </c>
      <c r="U8" s="37">
        <v>62046.793510000003</v>
      </c>
      <c r="V8" s="37">
        <v>1.389442099</v>
      </c>
      <c r="W8" s="37">
        <v>626.12457440000003</v>
      </c>
      <c r="X8" s="37">
        <v>31.568682330000001</v>
      </c>
      <c r="Y8" s="37">
        <v>2676.29223</v>
      </c>
      <c r="Z8" s="37">
        <v>0.1</v>
      </c>
      <c r="AA8" s="37">
        <v>1.6555253430000001</v>
      </c>
      <c r="AB8" s="37">
        <v>0.1</v>
      </c>
      <c r="AC8" s="37">
        <v>769.73357369999997</v>
      </c>
      <c r="AD8" s="37">
        <v>416.84342070000002</v>
      </c>
      <c r="AE8" s="37">
        <v>221.84115980000001</v>
      </c>
      <c r="AF8" s="37">
        <v>150.90721980000001</v>
      </c>
      <c r="AG8" s="37">
        <v>1591.8213840000001</v>
      </c>
      <c r="AH8" s="37">
        <v>61.708836320000003</v>
      </c>
      <c r="AI8" s="37">
        <v>4.7981099159999996</v>
      </c>
      <c r="AJ8" s="37">
        <v>30.920044990000001</v>
      </c>
      <c r="AK8" s="37">
        <v>29.34586629</v>
      </c>
      <c r="AL8" s="37">
        <v>98.864084000000005</v>
      </c>
      <c r="AM8">
        <v>36039.966653835298</v>
      </c>
      <c r="AN8" s="41">
        <v>10342067.119999999</v>
      </c>
      <c r="AO8" s="41">
        <v>3.80273279E-3</v>
      </c>
      <c r="AP8" s="41">
        <v>1.7527639900000001E-4</v>
      </c>
      <c r="AQ8" s="41">
        <v>40828715.310000002</v>
      </c>
      <c r="AR8" s="41">
        <v>1.076046601</v>
      </c>
      <c r="AS8" s="37">
        <v>267762.49859999999</v>
      </c>
      <c r="AT8" s="37">
        <v>1.0729569750000001</v>
      </c>
      <c r="AU8" s="37">
        <v>9088.8952300000001</v>
      </c>
      <c r="AV8" s="37">
        <v>4205.6754970000002</v>
      </c>
      <c r="AW8" s="37">
        <v>3590.970233</v>
      </c>
      <c r="AX8" s="37">
        <v>334.70792610000001</v>
      </c>
      <c r="AY8" s="37">
        <v>974.63736779999999</v>
      </c>
      <c r="AZ8" s="37">
        <v>838.30497620000006</v>
      </c>
      <c r="BA8" s="37">
        <v>259.45206020000001</v>
      </c>
      <c r="BB8" s="37">
        <v>1028.8033969999999</v>
      </c>
      <c r="BC8" s="37">
        <v>896.07138880000002</v>
      </c>
      <c r="BD8" s="37">
        <v>888.31240219999995</v>
      </c>
      <c r="BE8" s="37">
        <v>410.53158580000002</v>
      </c>
      <c r="BF8" s="37">
        <v>15593.03407</v>
      </c>
      <c r="BG8" s="37">
        <v>4635.8833130000003</v>
      </c>
      <c r="BH8" s="37">
        <v>1131.621529</v>
      </c>
      <c r="BI8" s="37">
        <v>1780.6887610000001</v>
      </c>
      <c r="BJ8" s="37">
        <v>5033.1285660000003</v>
      </c>
      <c r="BK8" s="37">
        <v>1145.096515</v>
      </c>
      <c r="BL8" s="37">
        <v>2079.5961080000002</v>
      </c>
      <c r="BM8" s="37">
        <v>145086.28</v>
      </c>
      <c r="BN8" s="37">
        <v>62046.793510000003</v>
      </c>
      <c r="BO8" s="37">
        <v>1.389442099</v>
      </c>
      <c r="BP8" s="37">
        <v>626.12457440000003</v>
      </c>
      <c r="BQ8" s="37">
        <v>31.568682330000001</v>
      </c>
      <c r="BR8" s="37">
        <v>2676.29223</v>
      </c>
      <c r="BS8" s="37">
        <v>0.1</v>
      </c>
      <c r="BT8" s="37">
        <v>1.6555253430000001</v>
      </c>
      <c r="BU8" s="37">
        <v>0.1</v>
      </c>
      <c r="BV8" s="37">
        <v>769.73357369999997</v>
      </c>
      <c r="BW8" s="37">
        <v>416.84342070000002</v>
      </c>
      <c r="BX8" s="37">
        <v>221.84115980000001</v>
      </c>
      <c r="BY8" s="37">
        <v>150.90721980000001</v>
      </c>
      <c r="BZ8" s="37">
        <v>1591.8213840000001</v>
      </c>
      <c r="CA8" s="37">
        <v>61.708836320000003</v>
      </c>
      <c r="CB8" s="37">
        <v>4.7981099159999996</v>
      </c>
      <c r="CC8" s="37">
        <v>30.920044990000001</v>
      </c>
      <c r="CD8" s="37">
        <v>29.34586629</v>
      </c>
      <c r="CE8" s="37">
        <v>98.864084000000005</v>
      </c>
      <c r="CF8">
        <v>36039.966653835298</v>
      </c>
      <c r="CG8" s="37">
        <v>267762.49859999999</v>
      </c>
      <c r="CH8" s="37">
        <v>10342067.119999999</v>
      </c>
      <c r="CI8" s="37">
        <v>3.80273279E-3</v>
      </c>
      <c r="CJ8" s="37">
        <v>1.7527639900000001E-4</v>
      </c>
      <c r="CK8" s="37">
        <v>40828715.310000002</v>
      </c>
      <c r="CL8" s="41">
        <v>1.076046601</v>
      </c>
      <c r="CM8" s="37">
        <v>1.0729569750000001</v>
      </c>
      <c r="CP8" s="37">
        <f t="shared" si="0"/>
        <v>6669.7084431861485</v>
      </c>
      <c r="CQ8" s="50">
        <f t="shared" si="5"/>
        <v>36548.712404329097</v>
      </c>
      <c r="CR8" s="37">
        <f t="shared" si="1"/>
        <v>6669.7084431861485</v>
      </c>
      <c r="CS8" s="50">
        <f t="shared" si="6"/>
        <v>36548.712404329097</v>
      </c>
      <c r="CT8" s="37">
        <f t="shared" si="2"/>
        <v>1655.178186526</v>
      </c>
      <c r="CU8" s="37">
        <f t="shared" si="3"/>
        <v>347020.88609113847</v>
      </c>
      <c r="CV8" s="37">
        <f t="shared" si="4"/>
        <v>347020.88609113847</v>
      </c>
    </row>
    <row r="9" spans="1:100" x14ac:dyDescent="0.25">
      <c r="A9">
        <v>2011</v>
      </c>
      <c r="B9" s="37">
        <v>9991.7302170000003</v>
      </c>
      <c r="C9" s="37">
        <v>4138.5238829999998</v>
      </c>
      <c r="D9" s="37">
        <v>3716.51712</v>
      </c>
      <c r="E9" s="37">
        <v>417.8275615</v>
      </c>
      <c r="F9" s="37">
        <v>1216.673771</v>
      </c>
      <c r="G9" s="37">
        <v>777.98489729999994</v>
      </c>
      <c r="H9" s="37">
        <v>291.16835099999997</v>
      </c>
      <c r="I9" s="37">
        <v>1154.5677780000001</v>
      </c>
      <c r="J9" s="37">
        <v>1118.597123</v>
      </c>
      <c r="K9" s="37">
        <v>918.48070280000002</v>
      </c>
      <c r="L9" s="37">
        <v>424.4737983</v>
      </c>
      <c r="M9" s="37">
        <v>15250.72565</v>
      </c>
      <c r="N9" s="37">
        <v>4782.90326</v>
      </c>
      <c r="O9" s="37">
        <v>1245.5492879999999</v>
      </c>
      <c r="P9" s="37">
        <v>1959.962374</v>
      </c>
      <c r="Q9" s="37">
        <v>5539.8466209999997</v>
      </c>
      <c r="R9" s="37">
        <v>1260.380889</v>
      </c>
      <c r="S9" s="37">
        <v>2288.9626840000001</v>
      </c>
      <c r="T9" s="37">
        <v>150862.8584</v>
      </c>
      <c r="U9" s="37">
        <v>58826.593840000001</v>
      </c>
      <c r="V9" s="37">
        <v>1.317051821</v>
      </c>
      <c r="W9" s="37">
        <v>610.50222710000003</v>
      </c>
      <c r="X9" s="37">
        <v>39.287580749999996</v>
      </c>
      <c r="Y9" s="37">
        <v>3219.5778059999998</v>
      </c>
      <c r="Z9" s="37">
        <v>0.1</v>
      </c>
      <c r="AA9" s="37">
        <v>13.478553489999999</v>
      </c>
      <c r="AB9" s="37">
        <v>0.1</v>
      </c>
      <c r="AC9" s="37">
        <v>963.12203810000005</v>
      </c>
      <c r="AD9" s="37">
        <v>543.32280979999996</v>
      </c>
      <c r="AE9" s="37">
        <v>272.25847720000002</v>
      </c>
      <c r="AF9" s="37">
        <v>172.98335760000001</v>
      </c>
      <c r="AG9" s="37">
        <v>1582.1773410000001</v>
      </c>
      <c r="AH9" s="37">
        <v>68.021014129999998</v>
      </c>
      <c r="AI9" s="37">
        <v>4.4499607399999999</v>
      </c>
      <c r="AJ9" s="37">
        <v>30.272170729999999</v>
      </c>
      <c r="AK9" s="37">
        <v>30.640874780000001</v>
      </c>
      <c r="AL9" s="37">
        <v>113.6024719</v>
      </c>
      <c r="AM9">
        <v>36667.9296203634</v>
      </c>
      <c r="AN9" s="41">
        <v>9540208.9179999996</v>
      </c>
      <c r="AO9" s="41">
        <v>3.90260444E-3</v>
      </c>
      <c r="AP9" s="41">
        <v>1.82583508E-4</v>
      </c>
      <c r="AQ9" s="41">
        <v>36759087.68</v>
      </c>
      <c r="AR9" s="41">
        <v>1.1056189940000001</v>
      </c>
      <c r="AS9" s="37">
        <v>273849.54200000002</v>
      </c>
      <c r="AT9" s="37">
        <v>1.0826604360000001</v>
      </c>
      <c r="AU9" s="37">
        <v>9991.7302170000003</v>
      </c>
      <c r="AV9" s="37">
        <v>4138.5238829999998</v>
      </c>
      <c r="AW9" s="37">
        <v>3716.51712</v>
      </c>
      <c r="AX9" s="37">
        <v>417.8275615</v>
      </c>
      <c r="AY9" s="37">
        <v>1216.673771</v>
      </c>
      <c r="AZ9" s="37">
        <v>777.98489729999994</v>
      </c>
      <c r="BA9" s="37">
        <v>291.16835099999997</v>
      </c>
      <c r="BB9" s="37">
        <v>1154.5677780000001</v>
      </c>
      <c r="BC9" s="37">
        <v>1118.597123</v>
      </c>
      <c r="BD9" s="37">
        <v>918.48070280000002</v>
      </c>
      <c r="BE9" s="37">
        <v>424.4737983</v>
      </c>
      <c r="BF9" s="37">
        <v>15250.72565</v>
      </c>
      <c r="BG9" s="37">
        <v>4782.90326</v>
      </c>
      <c r="BH9" s="37">
        <v>1245.5492879999999</v>
      </c>
      <c r="BI9" s="37">
        <v>1959.962374</v>
      </c>
      <c r="BJ9" s="37">
        <v>5539.8466209999997</v>
      </c>
      <c r="BK9" s="37">
        <v>1260.380889</v>
      </c>
      <c r="BL9" s="37">
        <v>2288.9626840000001</v>
      </c>
      <c r="BM9" s="37">
        <v>150862.8584</v>
      </c>
      <c r="BN9" s="37">
        <v>58826.593840000001</v>
      </c>
      <c r="BO9" s="37">
        <v>1.317051821</v>
      </c>
      <c r="BP9" s="37">
        <v>610.50222710000003</v>
      </c>
      <c r="BQ9" s="37">
        <v>39.287580749999996</v>
      </c>
      <c r="BR9" s="37">
        <v>3219.5778059999998</v>
      </c>
      <c r="BS9" s="37">
        <v>0.1</v>
      </c>
      <c r="BT9" s="37">
        <v>13.478553489999999</v>
      </c>
      <c r="BU9" s="37">
        <v>0.1</v>
      </c>
      <c r="BV9" s="37">
        <v>963.12203810000005</v>
      </c>
      <c r="BW9" s="37">
        <v>543.32280979999996</v>
      </c>
      <c r="BX9" s="37">
        <v>272.25847720000002</v>
      </c>
      <c r="BY9" s="37">
        <v>172.98335760000001</v>
      </c>
      <c r="BZ9" s="37">
        <v>1582.1773410000001</v>
      </c>
      <c r="CA9" s="37">
        <v>68.021014129999998</v>
      </c>
      <c r="CB9" s="37">
        <v>4.4499607399999999</v>
      </c>
      <c r="CC9" s="37">
        <v>30.272170729999999</v>
      </c>
      <c r="CD9" s="37">
        <v>30.640874780000001</v>
      </c>
      <c r="CE9" s="37">
        <v>113.6024719</v>
      </c>
      <c r="CF9">
        <v>36667.9296203634</v>
      </c>
      <c r="CG9" s="37">
        <v>273849.54200000002</v>
      </c>
      <c r="CH9" s="37">
        <v>9540208.9179999996</v>
      </c>
      <c r="CI9" s="37">
        <v>3.90260444E-3</v>
      </c>
      <c r="CJ9" s="37">
        <v>1.82583508E-4</v>
      </c>
      <c r="CK9" s="37">
        <v>36759087.68</v>
      </c>
      <c r="CL9" s="41">
        <v>1.1056189940000001</v>
      </c>
      <c r="CM9" s="37">
        <v>1.0826604360000001</v>
      </c>
      <c r="CP9" s="37">
        <f t="shared" si="0"/>
        <v>6199.1765435621601</v>
      </c>
      <c r="CQ9" s="50">
        <f t="shared" si="5"/>
        <v>33674.9475940302</v>
      </c>
      <c r="CR9" s="37">
        <f t="shared" si="1"/>
        <v>6199.1765435621601</v>
      </c>
      <c r="CS9" s="50">
        <f t="shared" si="6"/>
        <v>33674.9475940302</v>
      </c>
      <c r="CT9" s="37">
        <f t="shared" si="2"/>
        <v>2054.7985323500002</v>
      </c>
      <c r="CU9" s="37">
        <f t="shared" si="3"/>
        <v>350391.59570199664</v>
      </c>
      <c r="CV9" s="37">
        <f t="shared" si="4"/>
        <v>350391.59570199664</v>
      </c>
    </row>
    <row r="10" spans="1:100" x14ac:dyDescent="0.25">
      <c r="A10">
        <v>2012</v>
      </c>
      <c r="B10" s="37">
        <v>10647.218860000001</v>
      </c>
      <c r="C10" s="37">
        <v>4118.9870330000003</v>
      </c>
      <c r="D10" s="37">
        <v>3938.1087379999999</v>
      </c>
      <c r="E10" s="37">
        <v>368.02328269999998</v>
      </c>
      <c r="F10" s="37">
        <v>1071.64849</v>
      </c>
      <c r="G10" s="37">
        <v>743.35817520000001</v>
      </c>
      <c r="H10" s="37">
        <v>262.55027630000001</v>
      </c>
      <c r="I10" s="37">
        <v>1041.0887310000001</v>
      </c>
      <c r="J10" s="37">
        <v>985.26239850000002</v>
      </c>
      <c r="K10" s="37">
        <v>938.74630449999995</v>
      </c>
      <c r="L10" s="37">
        <v>433.83950069999997</v>
      </c>
      <c r="M10" s="37">
        <v>15257.66036</v>
      </c>
      <c r="N10" s="37">
        <v>4571.1402950000002</v>
      </c>
      <c r="O10" s="37">
        <v>1218.760593</v>
      </c>
      <c r="P10" s="37">
        <v>1917.808415</v>
      </c>
      <c r="Q10" s="37">
        <v>5420.6981770000002</v>
      </c>
      <c r="R10" s="37">
        <v>1233.273203</v>
      </c>
      <c r="S10" s="37">
        <v>2239.732739</v>
      </c>
      <c r="T10" s="37">
        <v>154911.46170000001</v>
      </c>
      <c r="U10" s="37">
        <v>60454.486380000002</v>
      </c>
      <c r="V10" s="37">
        <v>1.2474439930000001</v>
      </c>
      <c r="W10" s="37">
        <v>588.00509280000006</v>
      </c>
      <c r="X10" s="37">
        <v>48.673139450000001</v>
      </c>
      <c r="Y10" s="37">
        <v>2238.2164859999998</v>
      </c>
      <c r="Z10" s="37">
        <v>0.1</v>
      </c>
      <c r="AA10" s="37">
        <v>0.1</v>
      </c>
      <c r="AB10" s="37">
        <v>0.1</v>
      </c>
      <c r="AC10" s="37">
        <v>1061.794308</v>
      </c>
      <c r="AD10" s="37">
        <v>637.98849859999996</v>
      </c>
      <c r="AE10" s="37">
        <v>171.91493310000001</v>
      </c>
      <c r="AF10" s="37">
        <v>154.19525419999999</v>
      </c>
      <c r="AG10" s="37">
        <v>1532.1907000000001</v>
      </c>
      <c r="AH10" s="37">
        <v>73.269512899999995</v>
      </c>
      <c r="AI10" s="37">
        <v>4.0111835490000001</v>
      </c>
      <c r="AJ10" s="37">
        <v>28.85307675</v>
      </c>
      <c r="AK10" s="37">
        <v>31.209561539999999</v>
      </c>
      <c r="AL10" s="37">
        <v>127.7197985</v>
      </c>
      <c r="AM10">
        <v>36898.849848753802</v>
      </c>
      <c r="AN10" s="41">
        <v>9245786.8249999899</v>
      </c>
      <c r="AO10" s="41">
        <v>3.9771457300000002E-3</v>
      </c>
      <c r="AP10" s="41">
        <v>1.8650952E-4</v>
      </c>
      <c r="AQ10" s="41">
        <v>42890710.090000004</v>
      </c>
      <c r="AR10" s="41">
        <v>1.1231488359999999</v>
      </c>
      <c r="AS10" s="37">
        <v>278473.44260000001</v>
      </c>
      <c r="AT10" s="37">
        <v>1.090746199</v>
      </c>
      <c r="AU10" s="37">
        <v>10647.218860000001</v>
      </c>
      <c r="AV10" s="37">
        <v>4118.9870330000003</v>
      </c>
      <c r="AW10" s="37">
        <v>3938.1087379999999</v>
      </c>
      <c r="AX10" s="37">
        <v>368.02328269999998</v>
      </c>
      <c r="AY10" s="37">
        <v>1071.64849</v>
      </c>
      <c r="AZ10" s="37">
        <v>743.35817520000001</v>
      </c>
      <c r="BA10" s="37">
        <v>262.55027630000001</v>
      </c>
      <c r="BB10" s="37">
        <v>1041.0887310000001</v>
      </c>
      <c r="BC10" s="37">
        <v>985.26239850000002</v>
      </c>
      <c r="BD10" s="37">
        <v>938.74630449999995</v>
      </c>
      <c r="BE10" s="37">
        <v>433.83950069999997</v>
      </c>
      <c r="BF10" s="37">
        <v>15257.66036</v>
      </c>
      <c r="BG10" s="37">
        <v>4571.1402950000002</v>
      </c>
      <c r="BH10" s="37">
        <v>1218.760593</v>
      </c>
      <c r="BI10" s="37">
        <v>1917.808415</v>
      </c>
      <c r="BJ10" s="37">
        <v>5420.6981770000002</v>
      </c>
      <c r="BK10" s="37">
        <v>1233.273203</v>
      </c>
      <c r="BL10" s="37">
        <v>2239.732739</v>
      </c>
      <c r="BM10" s="37">
        <v>154911.46170000001</v>
      </c>
      <c r="BN10" s="37">
        <v>60454.486380000002</v>
      </c>
      <c r="BO10" s="37">
        <v>1.2474439930000001</v>
      </c>
      <c r="BP10" s="37">
        <v>588.00509280000006</v>
      </c>
      <c r="BQ10" s="37">
        <v>48.673139450000001</v>
      </c>
      <c r="BR10" s="37">
        <v>2238.2164859999998</v>
      </c>
      <c r="BS10" s="37">
        <v>0.1</v>
      </c>
      <c r="BT10" s="37">
        <v>0.1</v>
      </c>
      <c r="BU10" s="37">
        <v>0.1</v>
      </c>
      <c r="BV10" s="37">
        <v>1061.794308</v>
      </c>
      <c r="BW10" s="37">
        <v>637.98849859999996</v>
      </c>
      <c r="BX10" s="37">
        <v>171.91493310000001</v>
      </c>
      <c r="BY10" s="37">
        <v>154.19525419999999</v>
      </c>
      <c r="BZ10" s="37">
        <v>1532.1907000000001</v>
      </c>
      <c r="CA10" s="37">
        <v>73.269512899999995</v>
      </c>
      <c r="CB10" s="37">
        <v>4.0111835490000001</v>
      </c>
      <c r="CC10" s="37">
        <v>28.85307675</v>
      </c>
      <c r="CD10" s="37">
        <v>31.209561539999999</v>
      </c>
      <c r="CE10" s="37">
        <v>127.7197985</v>
      </c>
      <c r="CF10">
        <v>36898.849848753802</v>
      </c>
      <c r="CG10" s="37">
        <v>278473.44260000001</v>
      </c>
      <c r="CH10" s="37">
        <v>9245786.8249999899</v>
      </c>
      <c r="CI10" s="37">
        <v>3.9771457300000002E-3</v>
      </c>
      <c r="CJ10" s="37">
        <v>1.8650952E-4</v>
      </c>
      <c r="CK10" s="37">
        <v>42890710.090000004</v>
      </c>
      <c r="CL10" s="41">
        <v>1.1231488359999999</v>
      </c>
      <c r="CM10" s="37">
        <v>1.090746199</v>
      </c>
      <c r="CP10" s="37">
        <f t="shared" si="0"/>
        <v>7333.9936996150436</v>
      </c>
      <c r="CQ10" s="50">
        <f t="shared" si="5"/>
        <v>32739.954325642888</v>
      </c>
      <c r="CR10" s="37">
        <f t="shared" si="1"/>
        <v>7333.9936996150436</v>
      </c>
      <c r="CS10" s="50">
        <f t="shared" si="6"/>
        <v>32739.954325642888</v>
      </c>
      <c r="CT10" s="37">
        <f t="shared" si="2"/>
        <v>2134.3832518889999</v>
      </c>
      <c r="CU10" s="37">
        <f t="shared" si="3"/>
        <v>355446.24051529373</v>
      </c>
      <c r="CV10" s="37">
        <f t="shared" si="4"/>
        <v>355446.24051529373</v>
      </c>
    </row>
    <row r="11" spans="1:100" x14ac:dyDescent="0.25">
      <c r="A11">
        <v>2013</v>
      </c>
      <c r="B11" s="37">
        <v>10282.626319999999</v>
      </c>
      <c r="C11" s="37">
        <v>4380.656661</v>
      </c>
      <c r="D11" s="37">
        <v>3800.4065220000002</v>
      </c>
      <c r="E11" s="37">
        <v>359.25063089999998</v>
      </c>
      <c r="F11" s="37">
        <v>1046.10337</v>
      </c>
      <c r="G11" s="37">
        <v>661.81825670000001</v>
      </c>
      <c r="H11" s="37">
        <v>277.90689320000001</v>
      </c>
      <c r="I11" s="37">
        <v>1101.9822140000001</v>
      </c>
      <c r="J11" s="37">
        <v>961.77648220000003</v>
      </c>
      <c r="K11" s="37">
        <v>893.14284420000001</v>
      </c>
      <c r="L11" s="37">
        <v>412.76396369999998</v>
      </c>
      <c r="M11" s="37">
        <v>15390.91914</v>
      </c>
      <c r="N11" s="37">
        <v>4345.1677849999996</v>
      </c>
      <c r="O11" s="37">
        <v>1295.0296109999999</v>
      </c>
      <c r="P11" s="37">
        <v>2037.8232599999999</v>
      </c>
      <c r="Q11" s="37">
        <v>5759.9209300000002</v>
      </c>
      <c r="R11" s="37">
        <v>1310.4504079999999</v>
      </c>
      <c r="S11" s="37">
        <v>2379.8933390000002</v>
      </c>
      <c r="T11" s="37">
        <v>155113.87150000001</v>
      </c>
      <c r="U11" s="37">
        <v>59410.933839999998</v>
      </c>
      <c r="V11" s="37">
        <v>1.2242954269999999</v>
      </c>
      <c r="W11" s="37">
        <v>565.86062709999999</v>
      </c>
      <c r="X11" s="37">
        <v>60.549032150000002</v>
      </c>
      <c r="Y11" s="37">
        <v>1176.523921</v>
      </c>
      <c r="Z11" s="37">
        <v>0.1</v>
      </c>
      <c r="AA11" s="37">
        <v>0.1</v>
      </c>
      <c r="AB11" s="37">
        <v>0.1</v>
      </c>
      <c r="AC11" s="37">
        <v>1138.9452369999999</v>
      </c>
      <c r="AD11" s="37">
        <v>732.32997790000002</v>
      </c>
      <c r="AE11" s="37">
        <v>65.703957489999894</v>
      </c>
      <c r="AF11" s="37">
        <v>129.8559219</v>
      </c>
      <c r="AG11" s="37">
        <v>1481.832842</v>
      </c>
      <c r="AH11" s="37">
        <v>79.077252329999894</v>
      </c>
      <c r="AI11" s="37">
        <v>3.6037998610000002</v>
      </c>
      <c r="AJ11" s="37">
        <v>27.45616107</v>
      </c>
      <c r="AK11" s="37">
        <v>31.801167880000001</v>
      </c>
      <c r="AL11" s="37">
        <v>144.03664209999999</v>
      </c>
      <c r="AM11">
        <v>37042.418138030604</v>
      </c>
      <c r="AN11" s="41">
        <v>8319121.7929999996</v>
      </c>
      <c r="AO11" s="41">
        <v>4.0289245600000001E-3</v>
      </c>
      <c r="AP11" s="41">
        <v>1.9023061400000001E-4</v>
      </c>
      <c r="AQ11" s="41">
        <v>48473499.520000003</v>
      </c>
      <c r="AR11" s="41">
        <v>1.134937133</v>
      </c>
      <c r="AS11" s="37">
        <v>276861.54479999997</v>
      </c>
      <c r="AT11" s="37">
        <v>1.1019524469999999</v>
      </c>
      <c r="AU11" s="37">
        <v>10282.626319999999</v>
      </c>
      <c r="AV11" s="37">
        <v>4380.656661</v>
      </c>
      <c r="AW11" s="37">
        <v>3800.4065220000002</v>
      </c>
      <c r="AX11" s="37">
        <v>359.25063089999998</v>
      </c>
      <c r="AY11" s="37">
        <v>1046.10337</v>
      </c>
      <c r="AZ11" s="37">
        <v>661.81825670000001</v>
      </c>
      <c r="BA11" s="37">
        <v>277.90689320000001</v>
      </c>
      <c r="BB11" s="37">
        <v>1101.9822140000001</v>
      </c>
      <c r="BC11" s="37">
        <v>961.77648220000003</v>
      </c>
      <c r="BD11" s="37">
        <v>893.14284420000001</v>
      </c>
      <c r="BE11" s="37">
        <v>412.76396369999998</v>
      </c>
      <c r="BF11" s="37">
        <v>15390.91914</v>
      </c>
      <c r="BG11" s="37">
        <v>4345.1677849999996</v>
      </c>
      <c r="BH11" s="37">
        <v>1295.0296109999999</v>
      </c>
      <c r="BI11" s="37">
        <v>2037.8232599999999</v>
      </c>
      <c r="BJ11" s="37">
        <v>5759.9209300000002</v>
      </c>
      <c r="BK11" s="37">
        <v>1310.4504079999999</v>
      </c>
      <c r="BL11" s="37">
        <v>2379.8933390000002</v>
      </c>
      <c r="BM11" s="37">
        <v>155113.87150000001</v>
      </c>
      <c r="BN11" s="37">
        <v>59410.933839999998</v>
      </c>
      <c r="BO11" s="37">
        <v>1.2242954269999999</v>
      </c>
      <c r="BP11" s="37">
        <v>565.86062709999999</v>
      </c>
      <c r="BQ11" s="37">
        <v>60.549032150000002</v>
      </c>
      <c r="BR11" s="37">
        <v>1176.523921</v>
      </c>
      <c r="BS11" s="37">
        <v>0.1</v>
      </c>
      <c r="BT11" s="37">
        <v>0.1</v>
      </c>
      <c r="BU11" s="37">
        <v>0.1</v>
      </c>
      <c r="BV11" s="37">
        <v>1138.9452369999999</v>
      </c>
      <c r="BW11" s="37">
        <v>732.32997790000002</v>
      </c>
      <c r="BX11" s="37">
        <v>65.703957489999894</v>
      </c>
      <c r="BY11" s="37">
        <v>129.8559219</v>
      </c>
      <c r="BZ11" s="37">
        <v>1481.832842</v>
      </c>
      <c r="CA11" s="37">
        <v>79.077252329999894</v>
      </c>
      <c r="CB11" s="37">
        <v>3.6037998610000002</v>
      </c>
      <c r="CC11" s="37">
        <v>27.45616107</v>
      </c>
      <c r="CD11" s="37">
        <v>31.801167880000001</v>
      </c>
      <c r="CE11" s="37">
        <v>144.03664209999999</v>
      </c>
      <c r="CF11">
        <v>37042.418138030604</v>
      </c>
      <c r="CG11" s="37">
        <v>276861.54479999997</v>
      </c>
      <c r="CH11" s="37">
        <v>8319121.7929999996</v>
      </c>
      <c r="CI11" s="37">
        <v>4.0289245600000001E-3</v>
      </c>
      <c r="CJ11" s="37">
        <v>1.9023061400000001E-4</v>
      </c>
      <c r="CK11" s="37">
        <v>48473499.520000003</v>
      </c>
      <c r="CL11" s="41">
        <v>1.134937133</v>
      </c>
      <c r="CM11" s="37">
        <v>1.1019524469999999</v>
      </c>
      <c r="CP11" s="37">
        <f t="shared" si="0"/>
        <v>8368.0049910704602</v>
      </c>
      <c r="CQ11" s="50">
        <f t="shared" si="5"/>
        <v>29532.132780652384</v>
      </c>
      <c r="CR11" s="37">
        <f t="shared" si="1"/>
        <v>8368.0049910704602</v>
      </c>
      <c r="CS11" s="50">
        <f t="shared" si="6"/>
        <v>29532.132780652384</v>
      </c>
      <c r="CT11" s="37">
        <f t="shared" si="2"/>
        <v>2181.3173143609993</v>
      </c>
      <c r="CU11" s="37">
        <f t="shared" si="3"/>
        <v>351804.10071586148</v>
      </c>
      <c r="CV11" s="37">
        <f t="shared" si="4"/>
        <v>351804.10071586148</v>
      </c>
    </row>
    <row r="12" spans="1:100" x14ac:dyDescent="0.25">
      <c r="A12">
        <v>2014</v>
      </c>
      <c r="B12" s="37">
        <v>9549.7201540000005</v>
      </c>
      <c r="C12" s="37">
        <v>4984.1639660000001</v>
      </c>
      <c r="D12" s="37">
        <v>3912.5585139999998</v>
      </c>
      <c r="E12" s="37">
        <v>363.27040030000001</v>
      </c>
      <c r="F12" s="37">
        <v>1057.808552</v>
      </c>
      <c r="G12" s="37">
        <v>861.39102379999997</v>
      </c>
      <c r="H12" s="37">
        <v>283.82827680000003</v>
      </c>
      <c r="I12" s="37">
        <v>1125.4622340000001</v>
      </c>
      <c r="J12" s="37">
        <v>972.53810480000004</v>
      </c>
      <c r="K12" s="37">
        <v>877.84389420000002</v>
      </c>
      <c r="L12" s="37">
        <v>405.69358829999999</v>
      </c>
      <c r="M12" s="37">
        <v>15854.05063</v>
      </c>
      <c r="N12" s="37">
        <v>4270.9881830000004</v>
      </c>
      <c r="O12" s="37">
        <v>1297.1565390000001</v>
      </c>
      <c r="P12" s="37">
        <v>2041.170136</v>
      </c>
      <c r="Q12" s="37">
        <v>5769.3808980000003</v>
      </c>
      <c r="R12" s="37">
        <v>1312.6026629999999</v>
      </c>
      <c r="S12" s="37">
        <v>2383.8020240000001</v>
      </c>
      <c r="T12" s="37">
        <v>158066.85860000001</v>
      </c>
      <c r="U12" s="37">
        <v>56766.53469</v>
      </c>
      <c r="V12" s="37">
        <v>1.2054055560000001</v>
      </c>
      <c r="W12" s="37">
        <v>549.34179370000004</v>
      </c>
      <c r="X12" s="37">
        <v>76.32483895</v>
      </c>
      <c r="Y12" s="37">
        <v>1194.4771949999999</v>
      </c>
      <c r="Z12" s="37">
        <v>0.1</v>
      </c>
      <c r="AA12" s="37">
        <v>0.1</v>
      </c>
      <c r="AB12" s="37">
        <v>0.1</v>
      </c>
      <c r="AC12" s="37">
        <v>1322.3171620000001</v>
      </c>
      <c r="AD12" s="37">
        <v>873.40788350000003</v>
      </c>
      <c r="AE12" s="37">
        <v>71.326329749999999</v>
      </c>
      <c r="AF12" s="37">
        <v>114.14773479999999</v>
      </c>
      <c r="AG12" s="37">
        <v>1449.7219930000001</v>
      </c>
      <c r="AH12" s="37">
        <v>86.562117749999999</v>
      </c>
      <c r="AI12" s="37">
        <v>3.2689940790000001</v>
      </c>
      <c r="AJ12" s="37">
        <v>26.416678879999999</v>
      </c>
      <c r="AK12" s="37">
        <v>32.821268410000002</v>
      </c>
      <c r="AL12" s="37">
        <v>164.9041465</v>
      </c>
      <c r="AM12">
        <v>37317.2290256161</v>
      </c>
      <c r="AN12" s="41">
        <v>7337644.6890000002</v>
      </c>
      <c r="AO12" s="41">
        <v>4.1147093599999997E-3</v>
      </c>
      <c r="AP12" s="41">
        <v>1.93879521E-4</v>
      </c>
      <c r="AQ12" s="41">
        <v>44348357.119999997</v>
      </c>
      <c r="AR12" s="41">
        <v>1.15912449</v>
      </c>
      <c r="AS12" s="37">
        <v>278123.36660000001</v>
      </c>
      <c r="AT12" s="37">
        <v>1.114409075</v>
      </c>
      <c r="AU12" s="37">
        <v>9549.7201540000005</v>
      </c>
      <c r="AV12" s="37">
        <v>4984.1639660000001</v>
      </c>
      <c r="AW12" s="37">
        <v>3912.5585139999998</v>
      </c>
      <c r="AX12" s="37">
        <v>363.27040030000001</v>
      </c>
      <c r="AY12" s="37">
        <v>1057.808552</v>
      </c>
      <c r="AZ12" s="37">
        <v>861.39102379999997</v>
      </c>
      <c r="BA12" s="37">
        <v>283.82827680000003</v>
      </c>
      <c r="BB12" s="37">
        <v>1125.4622340000001</v>
      </c>
      <c r="BC12" s="37">
        <v>972.53810480000004</v>
      </c>
      <c r="BD12" s="37">
        <v>877.84389420000002</v>
      </c>
      <c r="BE12" s="37">
        <v>405.69358829999999</v>
      </c>
      <c r="BF12" s="37">
        <v>15854.05063</v>
      </c>
      <c r="BG12" s="37">
        <v>4270.9881830000004</v>
      </c>
      <c r="BH12" s="37">
        <v>1297.1565390000001</v>
      </c>
      <c r="BI12" s="37">
        <v>2041.170136</v>
      </c>
      <c r="BJ12" s="37">
        <v>5769.3808980000003</v>
      </c>
      <c r="BK12" s="37">
        <v>1312.6026629999999</v>
      </c>
      <c r="BL12" s="37">
        <v>2383.8020240000001</v>
      </c>
      <c r="BM12" s="37">
        <v>158066.85860000001</v>
      </c>
      <c r="BN12" s="37">
        <v>56766.53469</v>
      </c>
      <c r="BO12" s="37">
        <v>1.2054055560000001</v>
      </c>
      <c r="BP12" s="37">
        <v>549.34179370000004</v>
      </c>
      <c r="BQ12" s="37">
        <v>76.32483895</v>
      </c>
      <c r="BR12" s="37">
        <v>1194.4771949999999</v>
      </c>
      <c r="BS12" s="37">
        <v>0.1</v>
      </c>
      <c r="BT12" s="37">
        <v>0.1</v>
      </c>
      <c r="BU12" s="37">
        <v>0.1</v>
      </c>
      <c r="BV12" s="37">
        <v>1322.3171620000001</v>
      </c>
      <c r="BW12" s="37">
        <v>873.40788350000003</v>
      </c>
      <c r="BX12" s="37">
        <v>71.326329749999999</v>
      </c>
      <c r="BY12" s="37">
        <v>114.14773479999999</v>
      </c>
      <c r="BZ12" s="37">
        <v>1449.7219930000001</v>
      </c>
      <c r="CA12" s="37">
        <v>86.562117749999999</v>
      </c>
      <c r="CB12" s="37">
        <v>3.2689940790000001</v>
      </c>
      <c r="CC12" s="37">
        <v>26.416678879999999</v>
      </c>
      <c r="CD12" s="37">
        <v>32.821268410000002</v>
      </c>
      <c r="CE12" s="37">
        <v>164.9041465</v>
      </c>
      <c r="CF12">
        <v>37317.2290256161</v>
      </c>
      <c r="CG12" s="37">
        <v>278123.36670000001</v>
      </c>
      <c r="CH12" s="37">
        <v>7337644.6890000002</v>
      </c>
      <c r="CI12" s="37">
        <v>4.1147093599999997E-3</v>
      </c>
      <c r="CJ12" s="37">
        <v>1.93879521E-4</v>
      </c>
      <c r="CK12" s="37">
        <v>44348357.119999997</v>
      </c>
      <c r="CL12" s="41">
        <v>1.15912449</v>
      </c>
      <c r="CM12" s="37">
        <v>1.114409075</v>
      </c>
      <c r="CP12" s="37">
        <f t="shared" si="0"/>
        <v>7715.5134756620137</v>
      </c>
      <c r="CQ12" s="50">
        <f t="shared" si="5"/>
        <v>26047.4828568091</v>
      </c>
      <c r="CR12" s="37">
        <f t="shared" si="1"/>
        <v>7715.5134756620137</v>
      </c>
      <c r="CS12" s="50">
        <f t="shared" si="6"/>
        <v>26047.4828568091</v>
      </c>
      <c r="CT12" s="37">
        <f t="shared" si="2"/>
        <v>2503.8514902890001</v>
      </c>
      <c r="CU12" s="37">
        <f t="shared" si="3"/>
        <v>349203.59197116212</v>
      </c>
      <c r="CV12" s="37">
        <f t="shared" si="4"/>
        <v>349203.59197116212</v>
      </c>
    </row>
    <row r="13" spans="1:100" x14ac:dyDescent="0.25">
      <c r="A13">
        <v>2015</v>
      </c>
      <c r="B13" s="37">
        <v>9207.2745159999995</v>
      </c>
      <c r="C13" s="37">
        <v>4596.9147210000001</v>
      </c>
      <c r="D13" s="37">
        <v>3921.8649359999999</v>
      </c>
      <c r="E13" s="37">
        <v>377.33508640000002</v>
      </c>
      <c r="F13" s="37">
        <v>1098.763569</v>
      </c>
      <c r="G13" s="37">
        <v>708.22870039999998</v>
      </c>
      <c r="H13" s="37">
        <v>279.89568780000002</v>
      </c>
      <c r="I13" s="37">
        <v>1109.868367</v>
      </c>
      <c r="J13" s="37">
        <v>1010.191718</v>
      </c>
      <c r="K13" s="37">
        <v>962.55033860000003</v>
      </c>
      <c r="L13" s="37">
        <v>444.8404817</v>
      </c>
      <c r="M13" s="37">
        <v>15886.818740000001</v>
      </c>
      <c r="N13" s="37">
        <v>4294.4063100000003</v>
      </c>
      <c r="O13" s="37">
        <v>1376.2941490000001</v>
      </c>
      <c r="P13" s="37">
        <v>2165.6989199999998</v>
      </c>
      <c r="Q13" s="37">
        <v>6121.3623310000003</v>
      </c>
      <c r="R13" s="37">
        <v>1392.682618</v>
      </c>
      <c r="S13" s="37">
        <v>2529.2342749999998</v>
      </c>
      <c r="T13" s="37">
        <v>163712.65340000001</v>
      </c>
      <c r="U13" s="37">
        <v>55131.154569999999</v>
      </c>
      <c r="V13" s="37">
        <v>1.177322204</v>
      </c>
      <c r="W13" s="37">
        <v>538.68549900000005</v>
      </c>
      <c r="X13" s="37">
        <v>97.531375530000005</v>
      </c>
      <c r="Y13" s="37">
        <v>3177.0356740000002</v>
      </c>
      <c r="Z13" s="37">
        <v>0.1</v>
      </c>
      <c r="AA13" s="37">
        <v>0.1</v>
      </c>
      <c r="AB13" s="37">
        <v>0.1</v>
      </c>
      <c r="AC13" s="37">
        <v>1446.4925909999999</v>
      </c>
      <c r="AD13" s="37">
        <v>997.70298620000005</v>
      </c>
      <c r="AE13" s="37">
        <v>7.2373854700000004</v>
      </c>
      <c r="AF13" s="37">
        <v>101.031997</v>
      </c>
      <c r="AG13" s="37">
        <v>1442.1048969999999</v>
      </c>
      <c r="AH13" s="37">
        <v>96.641374260000006</v>
      </c>
      <c r="AI13" s="37">
        <v>3.0096372370000002</v>
      </c>
      <c r="AJ13" s="37">
        <v>25.839308389999999</v>
      </c>
      <c r="AK13" s="37">
        <v>34.502674759999998</v>
      </c>
      <c r="AL13" s="37">
        <v>192.7141882</v>
      </c>
      <c r="AM13">
        <v>37342.631080501997</v>
      </c>
      <c r="AN13" s="41">
        <v>7025504.7750000004</v>
      </c>
      <c r="AO13" s="41">
        <v>4.2293137599999997E-3</v>
      </c>
      <c r="AP13" s="41">
        <v>1.9663721699999999E-4</v>
      </c>
      <c r="AQ13" s="41">
        <v>30810408.030000001</v>
      </c>
      <c r="AR13" s="41">
        <v>1.195017692</v>
      </c>
      <c r="AS13" s="37">
        <v>284490.0404</v>
      </c>
      <c r="AT13" s="37">
        <v>1.127714898</v>
      </c>
      <c r="AU13" s="37">
        <v>9207.2745159999995</v>
      </c>
      <c r="AV13" s="37">
        <v>4596.9147210000001</v>
      </c>
      <c r="AW13" s="37">
        <v>3921.8649359999999</v>
      </c>
      <c r="AX13" s="37">
        <v>377.33508640000002</v>
      </c>
      <c r="AY13" s="37">
        <v>1098.763569</v>
      </c>
      <c r="AZ13" s="37">
        <v>708.22870039999998</v>
      </c>
      <c r="BA13" s="37">
        <v>279.89568780000002</v>
      </c>
      <c r="BB13" s="37">
        <v>1109.868367</v>
      </c>
      <c r="BC13" s="37">
        <v>1010.191718</v>
      </c>
      <c r="BD13" s="37">
        <v>962.55033860000003</v>
      </c>
      <c r="BE13" s="37">
        <v>444.8404817</v>
      </c>
      <c r="BF13" s="37">
        <v>15886.818740000001</v>
      </c>
      <c r="BG13" s="37">
        <v>4294.4063100000003</v>
      </c>
      <c r="BH13" s="37">
        <v>1376.2941490000001</v>
      </c>
      <c r="BI13" s="37">
        <v>2165.6989199999998</v>
      </c>
      <c r="BJ13" s="37">
        <v>6121.3623310000003</v>
      </c>
      <c r="BK13" s="37">
        <v>1392.682618</v>
      </c>
      <c r="BL13" s="37">
        <v>2529.2342749999998</v>
      </c>
      <c r="BM13" s="37">
        <v>163712.65340000001</v>
      </c>
      <c r="BN13" s="37">
        <v>55131.154569999999</v>
      </c>
      <c r="BO13" s="37">
        <v>1.177322204</v>
      </c>
      <c r="BP13" s="37">
        <v>538.68549900000005</v>
      </c>
      <c r="BQ13" s="37">
        <v>97.531375530000005</v>
      </c>
      <c r="BR13" s="37">
        <v>3177.0356740000002</v>
      </c>
      <c r="BS13" s="37">
        <v>0.1</v>
      </c>
      <c r="BT13" s="37">
        <v>0.1</v>
      </c>
      <c r="BU13" s="37">
        <v>0.1</v>
      </c>
      <c r="BV13" s="37">
        <v>1446.4925909999999</v>
      </c>
      <c r="BW13" s="37">
        <v>997.70298620000005</v>
      </c>
      <c r="BX13" s="37">
        <v>7.2373854690000003</v>
      </c>
      <c r="BY13" s="37">
        <v>101.031997</v>
      </c>
      <c r="BZ13" s="37">
        <v>1442.1048969999999</v>
      </c>
      <c r="CA13" s="37">
        <v>96.641374260000006</v>
      </c>
      <c r="CB13" s="37">
        <v>3.0096372370000002</v>
      </c>
      <c r="CC13" s="37">
        <v>25.839308389999999</v>
      </c>
      <c r="CD13" s="37">
        <v>34.502674759999998</v>
      </c>
      <c r="CE13" s="37">
        <v>192.7141882</v>
      </c>
      <c r="CF13">
        <v>37342.631080501997</v>
      </c>
      <c r="CG13" s="37">
        <v>284490.0404</v>
      </c>
      <c r="CH13" s="37">
        <v>7025504.7750000004</v>
      </c>
      <c r="CI13" s="37">
        <v>4.2293137599999997E-3</v>
      </c>
      <c r="CJ13" s="37">
        <v>1.9663721699999999E-4</v>
      </c>
      <c r="CK13" s="37">
        <v>30810408.030000001</v>
      </c>
      <c r="CL13" s="41">
        <v>1.195017692</v>
      </c>
      <c r="CM13" s="37">
        <v>1.127714898</v>
      </c>
      <c r="CP13" s="37">
        <f t="shared" si="0"/>
        <v>5372.3444643662524</v>
      </c>
      <c r="CQ13" s="50">
        <f t="shared" si="5"/>
        <v>24864.120602369461</v>
      </c>
      <c r="CR13" s="37">
        <f t="shared" si="1"/>
        <v>5372.3444643662524</v>
      </c>
      <c r="CS13" s="50">
        <f t="shared" si="6"/>
        <v>24864.120602369461</v>
      </c>
      <c r="CT13" s="37">
        <f t="shared" si="2"/>
        <v>2686.6186459259998</v>
      </c>
      <c r="CU13" s="37">
        <f t="shared" si="3"/>
        <v>352069.13649238768</v>
      </c>
      <c r="CV13" s="37">
        <f t="shared" si="4"/>
        <v>352069.13649238867</v>
      </c>
    </row>
    <row r="14" spans="1:100" x14ac:dyDescent="0.25">
      <c r="A14">
        <v>2016</v>
      </c>
      <c r="B14" s="37">
        <v>8747.4680069999995</v>
      </c>
      <c r="C14" s="37">
        <v>4608.9513429999997</v>
      </c>
      <c r="D14" s="37">
        <v>3838.0625420000001</v>
      </c>
      <c r="E14" s="37">
        <v>382.47350060000002</v>
      </c>
      <c r="F14" s="37">
        <v>1176.251947</v>
      </c>
      <c r="G14" s="37">
        <v>710.4596348</v>
      </c>
      <c r="H14" s="37">
        <v>185.21341509999999</v>
      </c>
      <c r="I14" s="37">
        <v>894.9473107</v>
      </c>
      <c r="J14" s="37">
        <v>994.51470800000004</v>
      </c>
      <c r="K14" s="37">
        <v>943.42735370000003</v>
      </c>
      <c r="L14" s="37">
        <v>419.3488772</v>
      </c>
      <c r="M14" s="37">
        <v>16667.206450000001</v>
      </c>
      <c r="N14" s="37">
        <v>5216.5410629999997</v>
      </c>
      <c r="O14" s="37">
        <v>1505.548456</v>
      </c>
      <c r="P14" s="37">
        <v>2610.7566240000001</v>
      </c>
      <c r="Q14" s="37">
        <v>6135.9709130000001</v>
      </c>
      <c r="R14" s="37">
        <v>1155.586597</v>
      </c>
      <c r="S14" s="37">
        <v>2475.9565769999999</v>
      </c>
      <c r="T14" s="37">
        <v>170127.2855</v>
      </c>
      <c r="U14" s="37">
        <v>55504.218849999997</v>
      </c>
      <c r="V14" s="37">
        <v>1.11350039</v>
      </c>
      <c r="W14" s="37">
        <v>529.72643219999998</v>
      </c>
      <c r="X14" s="37">
        <v>113.30818530000001</v>
      </c>
      <c r="Y14" s="37">
        <v>3456.787006</v>
      </c>
      <c r="Z14" s="37">
        <v>0.1</v>
      </c>
      <c r="AA14" s="37">
        <v>139.880866</v>
      </c>
      <c r="AB14" s="37">
        <v>0.1</v>
      </c>
      <c r="AC14" s="37">
        <v>1593.06792</v>
      </c>
      <c r="AD14" s="37">
        <v>1045.73765</v>
      </c>
      <c r="AE14" s="37">
        <v>366.60956440000001</v>
      </c>
      <c r="AF14" s="37">
        <v>350.21375790000002</v>
      </c>
      <c r="AG14" s="37">
        <v>1432.3214290000001</v>
      </c>
      <c r="AH14" s="37">
        <v>105.1654047</v>
      </c>
      <c r="AI14" s="37">
        <v>2.896413167</v>
      </c>
      <c r="AJ14" s="37">
        <v>26.226752950000002</v>
      </c>
      <c r="AK14" s="37">
        <v>37.156201279999998</v>
      </c>
      <c r="AL14" s="37">
        <v>219.77981600000001</v>
      </c>
      <c r="AM14">
        <v>37993.756087596703</v>
      </c>
      <c r="AN14" s="41">
        <v>23889706.050000001</v>
      </c>
      <c r="AO14" s="41">
        <v>4.4498843099999999E-3</v>
      </c>
      <c r="AP14" s="41">
        <v>1.9832590900000001E-4</v>
      </c>
      <c r="AQ14" s="41">
        <v>13384669.189999999</v>
      </c>
      <c r="AR14" s="41">
        <v>1.267857418</v>
      </c>
      <c r="AS14" s="37">
        <v>293720.38059999997</v>
      </c>
      <c r="AT14" s="37">
        <v>1.14516661</v>
      </c>
      <c r="AU14" s="37">
        <v>8747.4680069999995</v>
      </c>
      <c r="AV14" s="37">
        <v>4608.9513429999997</v>
      </c>
      <c r="AW14" s="37">
        <v>3838.062543</v>
      </c>
      <c r="AX14" s="37">
        <v>382.47350060000002</v>
      </c>
      <c r="AY14" s="37">
        <v>1176.251947</v>
      </c>
      <c r="AZ14" s="37">
        <v>710.4596348</v>
      </c>
      <c r="BA14" s="37">
        <v>185.21341519999999</v>
      </c>
      <c r="BB14" s="37">
        <v>894.94731100000001</v>
      </c>
      <c r="BC14" s="37">
        <v>994.51470810000001</v>
      </c>
      <c r="BD14" s="37">
        <v>943.42735370000003</v>
      </c>
      <c r="BE14" s="37">
        <v>419.3488772</v>
      </c>
      <c r="BF14" s="37">
        <v>16667.206450000001</v>
      </c>
      <c r="BG14" s="37">
        <v>5216.5410629999997</v>
      </c>
      <c r="BH14" s="37">
        <v>1505.548458</v>
      </c>
      <c r="BI14" s="37">
        <v>2610.7566230000002</v>
      </c>
      <c r="BJ14" s="37">
        <v>6135.970918</v>
      </c>
      <c r="BK14" s="37">
        <v>1155.586597</v>
      </c>
      <c r="BL14" s="37">
        <v>2475.9565769999999</v>
      </c>
      <c r="BM14" s="37">
        <v>170127.2855</v>
      </c>
      <c r="BN14" s="37">
        <v>55504.218849999997</v>
      </c>
      <c r="BO14" s="37">
        <v>1.11350039</v>
      </c>
      <c r="BP14" s="37">
        <v>529.72643219999998</v>
      </c>
      <c r="BQ14" s="37">
        <v>113.30818530000001</v>
      </c>
      <c r="BR14" s="37">
        <v>3456.7870079999998</v>
      </c>
      <c r="BS14" s="37">
        <v>0.1</v>
      </c>
      <c r="BT14" s="37">
        <v>139.88086609999999</v>
      </c>
      <c r="BU14" s="37">
        <v>0.1</v>
      </c>
      <c r="BV14" s="37">
        <v>1593.06792</v>
      </c>
      <c r="BW14" s="37">
        <v>1045.73765</v>
      </c>
      <c r="BX14" s="37">
        <v>366.6095646</v>
      </c>
      <c r="BY14" s="37">
        <v>350.21375790000002</v>
      </c>
      <c r="BZ14" s="37">
        <v>1432.3214290000001</v>
      </c>
      <c r="CA14" s="37">
        <v>105.1654047</v>
      </c>
      <c r="CB14" s="37">
        <v>2.896413167</v>
      </c>
      <c r="CC14" s="37">
        <v>26.226752950000002</v>
      </c>
      <c r="CD14" s="37">
        <v>37.156201279999998</v>
      </c>
      <c r="CE14" s="37">
        <v>219.77981600000001</v>
      </c>
      <c r="CF14">
        <v>37993.756087596703</v>
      </c>
      <c r="CG14" s="37">
        <v>293720.38059999997</v>
      </c>
      <c r="CH14" s="37">
        <v>23889706.050000001</v>
      </c>
      <c r="CI14" s="37">
        <v>4.4498843099999999E-3</v>
      </c>
      <c r="CJ14" s="37">
        <v>1.9832590900000001E-4</v>
      </c>
      <c r="CK14" s="37">
        <v>13384669.189999999</v>
      </c>
      <c r="CL14" s="41">
        <v>1.267857418</v>
      </c>
      <c r="CM14" s="37">
        <v>1.14516661</v>
      </c>
      <c r="CP14" s="37">
        <f t="shared" si="0"/>
        <v>2318.0266177783892</v>
      </c>
      <c r="CQ14" s="50">
        <f t="shared" si="5"/>
        <v>83847.305393457951</v>
      </c>
      <c r="CR14" s="37">
        <f t="shared" si="1"/>
        <v>2318.0266177783892</v>
      </c>
      <c r="CS14" s="50">
        <f t="shared" si="6"/>
        <v>83847.305393457951</v>
      </c>
      <c r="CT14" s="37">
        <f t="shared" si="2"/>
        <v>3500.8469116470001</v>
      </c>
      <c r="CU14" s="37">
        <f t="shared" si="3"/>
        <v>417879.46867702005</v>
      </c>
      <c r="CV14" s="37">
        <f t="shared" si="4"/>
        <v>417879.46866722003</v>
      </c>
    </row>
    <row r="15" spans="1:100" x14ac:dyDescent="0.25">
      <c r="A15">
        <v>2017</v>
      </c>
      <c r="B15" s="37">
        <v>8650.0548369999997</v>
      </c>
      <c r="C15" s="37">
        <v>4702.2083039999998</v>
      </c>
      <c r="D15" s="37">
        <v>4486.9564989999999</v>
      </c>
      <c r="E15" s="37">
        <v>391.0186392</v>
      </c>
      <c r="F15" s="37">
        <v>1235.8481079999999</v>
      </c>
      <c r="G15" s="37">
        <v>723.05881780000004</v>
      </c>
      <c r="H15" s="37">
        <v>156.30111239999999</v>
      </c>
      <c r="I15" s="37">
        <v>824.97679400000004</v>
      </c>
      <c r="J15" s="37">
        <v>1002.411819</v>
      </c>
      <c r="K15" s="37">
        <v>947.63686589999998</v>
      </c>
      <c r="L15" s="37">
        <v>414.07016040000002</v>
      </c>
      <c r="M15" s="37">
        <v>17241.127349999999</v>
      </c>
      <c r="N15" s="37">
        <v>5685.5914080000002</v>
      </c>
      <c r="O15" s="37">
        <v>1582.7336339999999</v>
      </c>
      <c r="P15" s="37">
        <v>2847.6609440000002</v>
      </c>
      <c r="Q15" s="37">
        <v>6236.3973230000001</v>
      </c>
      <c r="R15" s="37">
        <v>1083.7939260000001</v>
      </c>
      <c r="S15" s="37">
        <v>2509.746275</v>
      </c>
      <c r="T15" s="37">
        <v>175533.86799999999</v>
      </c>
      <c r="U15" s="37">
        <v>56183.486770000003</v>
      </c>
      <c r="V15" s="37">
        <v>1.0350282319999999</v>
      </c>
      <c r="W15" s="37">
        <v>522.53399420000005</v>
      </c>
      <c r="X15" s="37">
        <v>126.7870637</v>
      </c>
      <c r="Y15" s="37">
        <v>3560.1632260000001</v>
      </c>
      <c r="Z15" s="37">
        <v>0.1</v>
      </c>
      <c r="AA15" s="37">
        <v>160.74732850000001</v>
      </c>
      <c r="AB15" s="37">
        <v>0.1</v>
      </c>
      <c r="AC15" s="37">
        <v>1883.036533</v>
      </c>
      <c r="AD15" s="37">
        <v>1258.3899570000001</v>
      </c>
      <c r="AE15" s="37">
        <v>414.04060459999999</v>
      </c>
      <c r="AF15" s="37">
        <v>418.26058069999999</v>
      </c>
      <c r="AG15" s="37">
        <v>1419.540966</v>
      </c>
      <c r="AH15" s="37">
        <v>112.5273459</v>
      </c>
      <c r="AI15" s="37">
        <v>2.807602245</v>
      </c>
      <c r="AJ15" s="37">
        <v>26.774879179999999</v>
      </c>
      <c r="AK15" s="37">
        <v>40.093906650000001</v>
      </c>
      <c r="AL15" s="37">
        <v>246.64290890000001</v>
      </c>
      <c r="AM15">
        <v>39452.560514470097</v>
      </c>
      <c r="AN15" s="41">
        <v>23682008.059999999</v>
      </c>
      <c r="AO15" s="41">
        <v>4.5432197499999999E-3</v>
      </c>
      <c r="AP15" s="41">
        <v>1.8957182000000001E-4</v>
      </c>
      <c r="AQ15" s="41">
        <v>5720606.8420000002</v>
      </c>
      <c r="AR15" s="41">
        <v>1.2962583320000001</v>
      </c>
      <c r="AS15" s="37">
        <v>302632.52960000001</v>
      </c>
      <c r="AT15" s="37">
        <v>1.1610188829999999</v>
      </c>
      <c r="AU15" s="37">
        <v>8650.0548390000004</v>
      </c>
      <c r="AV15" s="37">
        <v>4702.2083039999998</v>
      </c>
      <c r="AW15" s="37">
        <v>4486.9565000000002</v>
      </c>
      <c r="AX15" s="37">
        <v>391.0186392</v>
      </c>
      <c r="AY15" s="37">
        <v>1235.8481079999999</v>
      </c>
      <c r="AZ15" s="37">
        <v>723.05881780000004</v>
      </c>
      <c r="BA15" s="37">
        <v>156.30111260000001</v>
      </c>
      <c r="BB15" s="37">
        <v>824.97679440000002</v>
      </c>
      <c r="BC15" s="37">
        <v>1002.411819</v>
      </c>
      <c r="BD15" s="37">
        <v>947.63686600000005</v>
      </c>
      <c r="BE15" s="37">
        <v>414.07016049999999</v>
      </c>
      <c r="BF15" s="37">
        <v>17241.127349999999</v>
      </c>
      <c r="BG15" s="37">
        <v>5685.5914080000002</v>
      </c>
      <c r="BH15" s="37">
        <v>1582.733637</v>
      </c>
      <c r="BI15" s="37">
        <v>2847.6609429999999</v>
      </c>
      <c r="BJ15" s="37">
        <v>6236.3973310000001</v>
      </c>
      <c r="BK15" s="37">
        <v>1083.7939260000001</v>
      </c>
      <c r="BL15" s="37">
        <v>2509.746275</v>
      </c>
      <c r="BM15" s="37">
        <v>175533.86799999999</v>
      </c>
      <c r="BN15" s="37">
        <v>56183.486770000003</v>
      </c>
      <c r="BO15" s="37">
        <v>1.0350282319999999</v>
      </c>
      <c r="BP15" s="37">
        <v>522.53399430000002</v>
      </c>
      <c r="BQ15" s="37">
        <v>126.7870637</v>
      </c>
      <c r="BR15" s="37">
        <v>3560.1632260000001</v>
      </c>
      <c r="BS15" s="37">
        <v>0.1</v>
      </c>
      <c r="BT15" s="37">
        <v>160.74732850000001</v>
      </c>
      <c r="BU15" s="37">
        <v>0.1</v>
      </c>
      <c r="BV15" s="37">
        <v>1883.036533</v>
      </c>
      <c r="BW15" s="37">
        <v>1258.3899570000001</v>
      </c>
      <c r="BX15" s="37">
        <v>414.04060459999999</v>
      </c>
      <c r="BY15" s="37">
        <v>418.26058069999999</v>
      </c>
      <c r="BZ15" s="37">
        <v>1419.540966</v>
      </c>
      <c r="CA15" s="37">
        <v>112.5273459</v>
      </c>
      <c r="CB15" s="37">
        <v>2.807602245</v>
      </c>
      <c r="CC15" s="37">
        <v>26.774879179999999</v>
      </c>
      <c r="CD15" s="37">
        <v>40.093906650000001</v>
      </c>
      <c r="CE15" s="37">
        <v>246.64290890000001</v>
      </c>
      <c r="CF15">
        <v>39452.560514470097</v>
      </c>
      <c r="CG15" s="37">
        <v>302632.52960000001</v>
      </c>
      <c r="CH15" s="37">
        <v>23682008.059999999</v>
      </c>
      <c r="CI15" s="37">
        <v>4.5432197499999999E-3</v>
      </c>
      <c r="CJ15" s="37">
        <v>1.8957182000000001E-4</v>
      </c>
      <c r="CK15" s="37">
        <v>5720606.8439999996</v>
      </c>
      <c r="CL15" s="41">
        <v>1.2962583320000001</v>
      </c>
      <c r="CM15" s="37">
        <v>1.1610188829999999</v>
      </c>
      <c r="CP15" s="37">
        <f t="shared" si="0"/>
        <v>934.06392161283748</v>
      </c>
      <c r="CQ15" s="50">
        <f t="shared" si="5"/>
        <v>83002.410925179051</v>
      </c>
      <c r="CR15" s="37">
        <f t="shared" si="1"/>
        <v>934.06392128627635</v>
      </c>
      <c r="CS15" s="50">
        <f t="shared" si="6"/>
        <v>83002.410925179051</v>
      </c>
      <c r="CT15" s="37">
        <f t="shared" si="2"/>
        <v>4129.1565300949997</v>
      </c>
      <c r="CU15" s="37">
        <f t="shared" si="3"/>
        <v>426021.56488666893</v>
      </c>
      <c r="CV15" s="37">
        <f t="shared" si="4"/>
        <v>426021.56487244228</v>
      </c>
    </row>
    <row r="16" spans="1:100" x14ac:dyDescent="0.25">
      <c r="A16">
        <v>2018</v>
      </c>
      <c r="B16" s="37">
        <v>8713.3499589999901</v>
      </c>
      <c r="C16" s="37">
        <v>4830.2440809999998</v>
      </c>
      <c r="D16" s="37">
        <v>4022.015273</v>
      </c>
      <c r="E16" s="37">
        <v>400.30196660000001</v>
      </c>
      <c r="F16" s="37">
        <v>1277.8785290000001</v>
      </c>
      <c r="G16" s="37">
        <v>739.66718690000005</v>
      </c>
      <c r="H16" s="37">
        <v>146.97266139999999</v>
      </c>
      <c r="I16" s="37">
        <v>805.52978880000001</v>
      </c>
      <c r="J16" s="37">
        <v>1018.112577</v>
      </c>
      <c r="K16" s="37">
        <v>959.6680748</v>
      </c>
      <c r="L16" s="37">
        <v>416.2226412</v>
      </c>
      <c r="M16" s="37">
        <v>17712.618030000001</v>
      </c>
      <c r="N16" s="37">
        <v>5958.531782</v>
      </c>
      <c r="O16" s="37">
        <v>1638.5194019999999</v>
      </c>
      <c r="P16" s="37">
        <v>2980.1348830000002</v>
      </c>
      <c r="Q16" s="37">
        <v>6358.8921890000001</v>
      </c>
      <c r="R16" s="37">
        <v>1062.5081680000001</v>
      </c>
      <c r="S16" s="37">
        <v>2567.597319</v>
      </c>
      <c r="T16" s="37">
        <v>180417.35630000001</v>
      </c>
      <c r="U16" s="37">
        <v>57062.221870000001</v>
      </c>
      <c r="V16" s="37">
        <v>0.95626114640000004</v>
      </c>
      <c r="W16" s="37">
        <v>514.50834039999995</v>
      </c>
      <c r="X16" s="37">
        <v>139.32295970000001</v>
      </c>
      <c r="Y16" s="37">
        <v>3240.4549280000001</v>
      </c>
      <c r="Z16" s="37">
        <v>0.1</v>
      </c>
      <c r="AA16" s="37">
        <v>175.19373089999999</v>
      </c>
      <c r="AB16" s="37">
        <v>0.1</v>
      </c>
      <c r="AC16" s="37">
        <v>1537.0146830000001</v>
      </c>
      <c r="AD16" s="37">
        <v>1076.395174</v>
      </c>
      <c r="AE16" s="37">
        <v>426.8447524</v>
      </c>
      <c r="AF16" s="37">
        <v>483.39380039999998</v>
      </c>
      <c r="AG16" s="37">
        <v>1385.0183830000001</v>
      </c>
      <c r="AH16" s="37">
        <v>117.7920563</v>
      </c>
      <c r="AI16" s="37">
        <v>2.6872535960000001</v>
      </c>
      <c r="AJ16" s="37">
        <v>26.9869713</v>
      </c>
      <c r="AK16" s="37">
        <v>42.66159571</v>
      </c>
      <c r="AL16" s="37">
        <v>270.88217429999997</v>
      </c>
      <c r="AM16">
        <v>40710.166081693998</v>
      </c>
      <c r="AN16" s="41">
        <v>23482533.609999999</v>
      </c>
      <c r="AO16" s="41">
        <v>4.59056186E-3</v>
      </c>
      <c r="AP16" s="41">
        <v>1.98991172E-4</v>
      </c>
      <c r="AQ16" s="41">
        <v>7371930.1809999999</v>
      </c>
      <c r="AR16" s="41">
        <v>1.3091261569999999</v>
      </c>
      <c r="AS16" s="37">
        <v>308528.65580000001</v>
      </c>
      <c r="AT16" s="37">
        <v>1.1813780629999999</v>
      </c>
      <c r="AU16" s="37">
        <v>8714.9381630000007</v>
      </c>
      <c r="AV16" s="37">
        <v>4832.9930999999997</v>
      </c>
      <c r="AW16" s="37">
        <v>5203.8509800000002</v>
      </c>
      <c r="AX16" s="37">
        <v>400.35858250000001</v>
      </c>
      <c r="AY16" s="37">
        <v>1279.1618370000001</v>
      </c>
      <c r="AZ16" s="37">
        <v>739.76724139999999</v>
      </c>
      <c r="BA16" s="37">
        <v>146.97296109999999</v>
      </c>
      <c r="BB16" s="37">
        <v>805.29030539999997</v>
      </c>
      <c r="BC16" s="37">
        <v>1018.184031</v>
      </c>
      <c r="BD16" s="37">
        <v>959.76537570000005</v>
      </c>
      <c r="BE16" s="37">
        <v>416.31921940000001</v>
      </c>
      <c r="BF16" s="37">
        <v>17727.45606</v>
      </c>
      <c r="BG16" s="37">
        <v>5968.2269429999997</v>
      </c>
      <c r="BH16" s="37">
        <v>1641.2104400000001</v>
      </c>
      <c r="BI16" s="37">
        <v>2980.7786350000001</v>
      </c>
      <c r="BJ16" s="37">
        <v>6361.384532</v>
      </c>
      <c r="BK16" s="37">
        <v>1061.8240880000001</v>
      </c>
      <c r="BL16" s="37">
        <v>2569.026296</v>
      </c>
      <c r="BM16" s="37">
        <v>181578.7819</v>
      </c>
      <c r="BN16" s="37">
        <v>57226.199310000004</v>
      </c>
      <c r="BO16" s="37">
        <v>0.95306139229999998</v>
      </c>
      <c r="BP16" s="37">
        <v>507.24874340000002</v>
      </c>
      <c r="BQ16" s="37">
        <v>137.32054429999999</v>
      </c>
      <c r="BR16" s="37">
        <v>2940.5510079999999</v>
      </c>
      <c r="BS16" s="37">
        <v>0.1</v>
      </c>
      <c r="BT16" s="37">
        <v>167.87900200000001</v>
      </c>
      <c r="BU16" s="37">
        <v>0.1</v>
      </c>
      <c r="BV16" s="37">
        <v>1476.141218</v>
      </c>
      <c r="BW16" s="37">
        <v>1039.034136</v>
      </c>
      <c r="BX16" s="37">
        <v>396.71790099999998</v>
      </c>
      <c r="BY16" s="37">
        <v>470.30552360000001</v>
      </c>
      <c r="BZ16" s="37">
        <v>1374.821531</v>
      </c>
      <c r="CA16" s="37">
        <v>116.8250188</v>
      </c>
      <c r="CB16" s="37">
        <v>2.6664813070000002</v>
      </c>
      <c r="CC16" s="37">
        <v>26.771663570000001</v>
      </c>
      <c r="CD16" s="37">
        <v>42.313813019999998</v>
      </c>
      <c r="CE16" s="37">
        <v>268.64152990000002</v>
      </c>
      <c r="CF16">
        <v>40715.581298560697</v>
      </c>
      <c r="CG16" s="37">
        <v>310600.8812</v>
      </c>
      <c r="CH16" s="37">
        <v>23482533.609999999</v>
      </c>
      <c r="CI16" s="37">
        <v>4.5919800099999998E-3</v>
      </c>
      <c r="CJ16" s="37">
        <v>2.0002849499999999E-4</v>
      </c>
      <c r="CK16" s="37">
        <v>7921348.2759999996</v>
      </c>
      <c r="CL16" s="41">
        <v>1.309351897</v>
      </c>
      <c r="CM16" s="37">
        <v>1.1822233639999999</v>
      </c>
      <c r="CP16" s="37">
        <f t="shared" si="0"/>
        <v>1340.2673490211318</v>
      </c>
      <c r="CQ16" s="50">
        <f t="shared" si="5"/>
        <v>82354.732267419735</v>
      </c>
      <c r="CR16" s="37">
        <f t="shared" si="1"/>
        <v>1241.7269903371839</v>
      </c>
      <c r="CS16" s="50">
        <f t="shared" si="6"/>
        <v>82343.495002242256</v>
      </c>
      <c r="CT16" s="37">
        <f t="shared" si="2"/>
        <v>3544.0040917270003</v>
      </c>
      <c r="CU16" s="37">
        <f t="shared" si="3"/>
        <v>435011.46209079085</v>
      </c>
      <c r="CV16" s="37">
        <f t="shared" si="4"/>
        <v>432824.04382012581</v>
      </c>
    </row>
    <row r="17" spans="1:100" x14ac:dyDescent="0.25">
      <c r="A17">
        <v>2019</v>
      </c>
      <c r="B17" s="37">
        <v>8840.2870930000008</v>
      </c>
      <c r="C17" s="37">
        <v>4968.589825</v>
      </c>
      <c r="D17" s="37">
        <v>4089.5520059999999</v>
      </c>
      <c r="E17" s="37">
        <v>409.65214750000001</v>
      </c>
      <c r="F17" s="37">
        <v>1312.8270219999999</v>
      </c>
      <c r="G17" s="37">
        <v>757.87195559999998</v>
      </c>
      <c r="H17" s="37">
        <v>143.43598660000001</v>
      </c>
      <c r="I17" s="37">
        <v>808.50043210000001</v>
      </c>
      <c r="J17" s="37">
        <v>1035.6166310000001</v>
      </c>
      <c r="K17" s="37">
        <v>973.50894730000005</v>
      </c>
      <c r="L17" s="37">
        <v>420.91322700000001</v>
      </c>
      <c r="M17" s="37">
        <v>18163.370419999999</v>
      </c>
      <c r="N17" s="37">
        <v>6161.540035</v>
      </c>
      <c r="O17" s="37">
        <v>1690.595523</v>
      </c>
      <c r="P17" s="37">
        <v>3074.4257400000001</v>
      </c>
      <c r="Q17" s="37">
        <v>6486.9938519999996</v>
      </c>
      <c r="R17" s="37">
        <v>1055.525594</v>
      </c>
      <c r="S17" s="37">
        <v>2629.2886429999999</v>
      </c>
      <c r="T17" s="37">
        <v>185116.1208</v>
      </c>
      <c r="U17" s="37">
        <v>58080.724779999997</v>
      </c>
      <c r="V17" s="37">
        <v>0.89519735899999997</v>
      </c>
      <c r="W17" s="37">
        <v>504.077516</v>
      </c>
      <c r="X17" s="37">
        <v>151.1451524</v>
      </c>
      <c r="Y17" s="37">
        <v>3113.8954509999999</v>
      </c>
      <c r="Z17" s="37">
        <v>0.1</v>
      </c>
      <c r="AA17" s="37">
        <v>188.2456339</v>
      </c>
      <c r="AB17" s="37">
        <v>0.1</v>
      </c>
      <c r="AC17" s="37">
        <v>1642.9056310000001</v>
      </c>
      <c r="AD17" s="37">
        <v>1170.55827</v>
      </c>
      <c r="AE17" s="37">
        <v>428.13488599999999</v>
      </c>
      <c r="AF17" s="37">
        <v>552.61018379999996</v>
      </c>
      <c r="AG17" s="37">
        <v>1335.6204809999999</v>
      </c>
      <c r="AH17" s="37">
        <v>121.56167170000001</v>
      </c>
      <c r="AI17" s="37">
        <v>2.5464435230000002</v>
      </c>
      <c r="AJ17" s="37">
        <v>26.93957799</v>
      </c>
      <c r="AK17" s="37">
        <v>44.941385259999997</v>
      </c>
      <c r="AL17" s="37">
        <v>293.3599863</v>
      </c>
      <c r="AM17">
        <v>41780.894208584301</v>
      </c>
      <c r="AN17" s="41">
        <v>23281086.43</v>
      </c>
      <c r="AO17" s="41">
        <v>4.6541368799999996E-3</v>
      </c>
      <c r="AP17" s="41">
        <v>2.47025991E-4</v>
      </c>
      <c r="AQ17" s="41">
        <v>6284370.477</v>
      </c>
      <c r="AR17" s="41">
        <v>1.328909745</v>
      </c>
      <c r="AS17" s="37">
        <v>315796.97810000001</v>
      </c>
      <c r="AT17" s="37">
        <v>1.2074808260000001</v>
      </c>
      <c r="AU17" s="37">
        <v>8857.1055539999998</v>
      </c>
      <c r="AV17" s="37">
        <v>4978.4815509999999</v>
      </c>
      <c r="AW17" s="37">
        <v>5877.1926800000001</v>
      </c>
      <c r="AX17" s="37">
        <v>410.16429210000001</v>
      </c>
      <c r="AY17" s="37">
        <v>1321.0999400000001</v>
      </c>
      <c r="AZ17" s="37">
        <v>758.62569759999997</v>
      </c>
      <c r="BA17" s="37">
        <v>143.53450570000001</v>
      </c>
      <c r="BB17" s="37">
        <v>809.73949670000002</v>
      </c>
      <c r="BC17" s="37">
        <v>1036.2297249999999</v>
      </c>
      <c r="BD17" s="37">
        <v>974.06088130000001</v>
      </c>
      <c r="BE17" s="37">
        <v>421.2231003</v>
      </c>
      <c r="BF17" s="37">
        <v>18219.571349999998</v>
      </c>
      <c r="BG17" s="37">
        <v>6219.5715010000004</v>
      </c>
      <c r="BH17" s="37">
        <v>1698.03964</v>
      </c>
      <c r="BI17" s="37">
        <v>3078.0895270000001</v>
      </c>
      <c r="BJ17" s="37">
        <v>6504.5027669999999</v>
      </c>
      <c r="BK17" s="37">
        <v>1055.241859</v>
      </c>
      <c r="BL17" s="37">
        <v>2635.0342409999998</v>
      </c>
      <c r="BM17" s="37">
        <v>188229.22229999999</v>
      </c>
      <c r="BN17" s="37">
        <v>58502.464749999999</v>
      </c>
      <c r="BO17" s="37">
        <v>0.85299492109999997</v>
      </c>
      <c r="BP17" s="37">
        <v>482.4542204</v>
      </c>
      <c r="BQ17" s="37">
        <v>130.07781410000001</v>
      </c>
      <c r="BR17" s="37">
        <v>2941.3981800000001</v>
      </c>
      <c r="BS17" s="37">
        <v>0.1</v>
      </c>
      <c r="BT17" s="37">
        <v>171.80210969999999</v>
      </c>
      <c r="BU17" s="37">
        <v>0.1</v>
      </c>
      <c r="BV17" s="37">
        <v>2224.8948</v>
      </c>
      <c r="BW17" s="37">
        <v>1437.4452120000001</v>
      </c>
      <c r="BX17" s="37">
        <v>0.1</v>
      </c>
      <c r="BY17" s="37">
        <v>490.08153440000001</v>
      </c>
      <c r="BZ17" s="37">
        <v>1345.7951419999999</v>
      </c>
      <c r="CA17" s="37">
        <v>127.1870258</v>
      </c>
      <c r="CB17" s="37">
        <v>4.5949346950000001</v>
      </c>
      <c r="CC17" s="37">
        <v>23.7536959</v>
      </c>
      <c r="CD17" s="37">
        <v>44.136430609999998</v>
      </c>
      <c r="CE17" s="37">
        <v>316.50181470000001</v>
      </c>
      <c r="CF17">
        <v>41820.115170186902</v>
      </c>
      <c r="CG17" s="37">
        <v>321470.47129999998</v>
      </c>
      <c r="CH17" s="37">
        <v>23280461.969999999</v>
      </c>
      <c r="CI17" s="37">
        <v>4.6628669299999996E-3</v>
      </c>
      <c r="CJ17" s="37">
        <v>2.1060375299999999E-4</v>
      </c>
      <c r="CK17" s="37">
        <v>16471686.65</v>
      </c>
      <c r="CL17" s="41">
        <v>1.3267284589999999</v>
      </c>
      <c r="CM17" s="37">
        <v>1.210485488</v>
      </c>
      <c r="CP17" s="37">
        <f t="shared" si="0"/>
        <v>2865.7915035904975</v>
      </c>
      <c r="CQ17" s="50">
        <f t="shared" si="5"/>
        <v>81820.583178607791</v>
      </c>
      <c r="CR17" s="37">
        <f t="shared" si="1"/>
        <v>1285.6542410157224</v>
      </c>
      <c r="CS17" s="50">
        <f t="shared" si="6"/>
        <v>81535.531941133086</v>
      </c>
      <c r="CT17" s="37">
        <f t="shared" si="2"/>
        <v>4328.4399375050007</v>
      </c>
      <c r="CU17" s="37">
        <f t="shared" si="3"/>
        <v>447976.96112031129</v>
      </c>
      <c r="CV17" s="37">
        <f t="shared" si="4"/>
        <v>440399.05851806508</v>
      </c>
    </row>
    <row r="18" spans="1:100" x14ac:dyDescent="0.25">
      <c r="A18">
        <v>2020</v>
      </c>
      <c r="B18" s="37">
        <v>8990.6212959999903</v>
      </c>
      <c r="C18" s="37">
        <v>5103.1973930000004</v>
      </c>
      <c r="D18" s="37">
        <v>4149.7994289999997</v>
      </c>
      <c r="E18" s="37">
        <v>418.57236599999999</v>
      </c>
      <c r="F18" s="37">
        <v>1346.6042849999999</v>
      </c>
      <c r="G18" s="37">
        <v>776.17279659999997</v>
      </c>
      <c r="H18" s="37">
        <v>142.08602060000001</v>
      </c>
      <c r="I18" s="37">
        <v>826.51944000000003</v>
      </c>
      <c r="J18" s="37">
        <v>1052.5881099999999</v>
      </c>
      <c r="K18" s="37">
        <v>987.25939500000004</v>
      </c>
      <c r="L18" s="37">
        <v>426.33114019999999</v>
      </c>
      <c r="M18" s="37">
        <v>18588.440070000001</v>
      </c>
      <c r="N18" s="37">
        <v>6351.6613369999995</v>
      </c>
      <c r="O18" s="37">
        <v>1742.131697</v>
      </c>
      <c r="P18" s="37">
        <v>3148.7587290000001</v>
      </c>
      <c r="Q18" s="37">
        <v>6605.6821890000001</v>
      </c>
      <c r="R18" s="37">
        <v>1053.9179429999999</v>
      </c>
      <c r="S18" s="37">
        <v>2687.8183100000001</v>
      </c>
      <c r="T18" s="37">
        <v>189523.73499999999</v>
      </c>
      <c r="U18" s="37">
        <v>59198.993009999998</v>
      </c>
      <c r="V18" s="37">
        <v>0.84639301970000003</v>
      </c>
      <c r="W18" s="37">
        <v>491.31609429999997</v>
      </c>
      <c r="X18" s="37">
        <v>162.3398229</v>
      </c>
      <c r="Y18" s="37">
        <v>2813.2089230000001</v>
      </c>
      <c r="Z18" s="37">
        <v>0.1</v>
      </c>
      <c r="AA18" s="37">
        <v>197.00852019999999</v>
      </c>
      <c r="AB18" s="37">
        <v>0.1</v>
      </c>
      <c r="AC18" s="37">
        <v>1712.084304</v>
      </c>
      <c r="AD18" s="37">
        <v>1245.1634690000001</v>
      </c>
      <c r="AE18" s="37">
        <v>409.60625900000002</v>
      </c>
      <c r="AF18" s="37">
        <v>620.27462490000005</v>
      </c>
      <c r="AG18" s="37">
        <v>1275.312441</v>
      </c>
      <c r="AH18" s="37">
        <v>124.0613862</v>
      </c>
      <c r="AI18" s="37">
        <v>2.392252783</v>
      </c>
      <c r="AJ18" s="37">
        <v>26.674164919999999</v>
      </c>
      <c r="AK18" s="37">
        <v>46.952629090000002</v>
      </c>
      <c r="AL18" s="37">
        <v>314.20932549999998</v>
      </c>
      <c r="AM18">
        <v>42627.8699410033</v>
      </c>
      <c r="AN18" s="41">
        <v>23078968.68</v>
      </c>
      <c r="AO18" s="41">
        <v>4.7544226600000003E-3</v>
      </c>
      <c r="AP18" s="41">
        <v>2.4526662699999999E-4</v>
      </c>
      <c r="AQ18" s="41">
        <v>10807390.449999999</v>
      </c>
      <c r="AR18" s="41">
        <v>1.3558835069999999</v>
      </c>
      <c r="AS18" s="37">
        <v>322562.5405</v>
      </c>
      <c r="AT18" s="37">
        <v>1.2413690719999999</v>
      </c>
      <c r="AU18" s="37">
        <v>9032.5379799999901</v>
      </c>
      <c r="AV18" s="37">
        <v>5130.3020159999996</v>
      </c>
      <c r="AW18" s="37">
        <v>6511.3877030000003</v>
      </c>
      <c r="AX18" s="37">
        <v>420.3845733</v>
      </c>
      <c r="AY18" s="37">
        <v>1365.694461</v>
      </c>
      <c r="AZ18" s="37">
        <v>778.90547289999995</v>
      </c>
      <c r="BA18" s="37">
        <v>142.7714034</v>
      </c>
      <c r="BB18" s="37">
        <v>837.28208329999995</v>
      </c>
      <c r="BC18" s="37">
        <v>1054.18146</v>
      </c>
      <c r="BD18" s="37">
        <v>989.44792989999996</v>
      </c>
      <c r="BE18" s="37">
        <v>427.22625849999997</v>
      </c>
      <c r="BF18" s="37">
        <v>18707.307929999999</v>
      </c>
      <c r="BG18" s="37">
        <v>6466.1482239999996</v>
      </c>
      <c r="BH18" s="37">
        <v>1756.398852</v>
      </c>
      <c r="BI18" s="37">
        <v>3157.0026859999998</v>
      </c>
      <c r="BJ18" s="37">
        <v>6649.386528</v>
      </c>
      <c r="BK18" s="37">
        <v>1056.307327</v>
      </c>
      <c r="BL18" s="37">
        <v>2700.9700560000001</v>
      </c>
      <c r="BM18" s="37">
        <v>195013.77009999999</v>
      </c>
      <c r="BN18" s="37">
        <v>59926.650730000001</v>
      </c>
      <c r="BO18" s="37">
        <v>0.75332960699999996</v>
      </c>
      <c r="BP18" s="37">
        <v>451.61867260000002</v>
      </c>
      <c r="BQ18" s="37">
        <v>125.37759</v>
      </c>
      <c r="BR18" s="37">
        <v>2481.4783579999998</v>
      </c>
      <c r="BS18" s="37">
        <v>0.1</v>
      </c>
      <c r="BT18" s="37">
        <v>182.28786779999999</v>
      </c>
      <c r="BU18" s="37">
        <v>0.1</v>
      </c>
      <c r="BV18" s="37">
        <v>1873.5280519999999</v>
      </c>
      <c r="BW18" s="37">
        <v>1311.824265</v>
      </c>
      <c r="BX18" s="37">
        <v>198.10205060000001</v>
      </c>
      <c r="BY18" s="37">
        <v>573.16981710000005</v>
      </c>
      <c r="BZ18" s="37">
        <v>1310.792884</v>
      </c>
      <c r="CA18" s="37">
        <v>135.68512870000001</v>
      </c>
      <c r="CB18" s="37">
        <v>10.392528609999999</v>
      </c>
      <c r="CC18" s="37">
        <v>22.027426999999999</v>
      </c>
      <c r="CD18" s="37">
        <v>46.277399780000003</v>
      </c>
      <c r="CE18" s="37">
        <v>361.06461710000002</v>
      </c>
      <c r="CF18">
        <v>42733.725331162299</v>
      </c>
      <c r="CG18" s="37">
        <v>331208.64380000002</v>
      </c>
      <c r="CH18" s="37">
        <v>23068805.129999999</v>
      </c>
      <c r="CI18" s="37">
        <v>4.7729550800000003E-3</v>
      </c>
      <c r="CJ18" s="37">
        <v>2.1769813899999999E-4</v>
      </c>
      <c r="CK18" s="37">
        <v>27230901.07</v>
      </c>
      <c r="CL18" s="41">
        <v>1.3544250710000001</v>
      </c>
      <c r="CM18" s="37">
        <v>1.2480909259999999</v>
      </c>
      <c r="CP18" s="37">
        <f t="shared" si="0"/>
        <v>4749.7472842231919</v>
      </c>
      <c r="CQ18" s="50">
        <f t="shared" si="5"/>
        <v>81293.807233994681</v>
      </c>
      <c r="CR18" s="37">
        <f t="shared" si="1"/>
        <v>2135.2974406498761</v>
      </c>
      <c r="CS18" s="50">
        <f t="shared" si="6"/>
        <v>80926.695468405233</v>
      </c>
      <c r="CT18" s="37">
        <f t="shared" si="2"/>
        <v>4148.9792417900007</v>
      </c>
      <c r="CU18" s="37">
        <f t="shared" si="3"/>
        <v>459985.92361157702</v>
      </c>
      <c r="CV18" s="37">
        <f t="shared" si="4"/>
        <v>448252.40341627121</v>
      </c>
    </row>
    <row r="19" spans="1:100" x14ac:dyDescent="0.25">
      <c r="A19">
        <v>2021</v>
      </c>
      <c r="B19" s="37">
        <v>9133.6874690000004</v>
      </c>
      <c r="C19" s="37">
        <v>5223.6704470000004</v>
      </c>
      <c r="D19" s="37">
        <v>4208.0854669999999</v>
      </c>
      <c r="E19" s="37">
        <v>426.52454490000002</v>
      </c>
      <c r="F19" s="37">
        <v>1377.9856600000001</v>
      </c>
      <c r="G19" s="37">
        <v>793.43555690000005</v>
      </c>
      <c r="H19" s="37">
        <v>141.514419</v>
      </c>
      <c r="I19" s="37">
        <v>848.20750329999998</v>
      </c>
      <c r="J19" s="37">
        <v>1068.0696989999999</v>
      </c>
      <c r="K19" s="37">
        <v>1000.279041</v>
      </c>
      <c r="L19" s="37">
        <v>431.70709440000002</v>
      </c>
      <c r="M19" s="37">
        <v>18968.002110000001</v>
      </c>
      <c r="N19" s="37">
        <v>6530.9065339999997</v>
      </c>
      <c r="O19" s="37">
        <v>1792.862736</v>
      </c>
      <c r="P19" s="37">
        <v>3210.646847</v>
      </c>
      <c r="Q19" s="37">
        <v>6701.4490779999996</v>
      </c>
      <c r="R19" s="37">
        <v>1053.732626</v>
      </c>
      <c r="S19" s="37">
        <v>2739.0426010000001</v>
      </c>
      <c r="T19" s="37">
        <v>193423.04519999999</v>
      </c>
      <c r="U19" s="37">
        <v>60380.346949999999</v>
      </c>
      <c r="V19" s="37">
        <v>0.82015243469999999</v>
      </c>
      <c r="W19" s="37">
        <v>480.26705529999998</v>
      </c>
      <c r="X19" s="37">
        <v>166.71767080000001</v>
      </c>
      <c r="Y19" s="37">
        <v>3921.2638470000002</v>
      </c>
      <c r="Z19" s="37">
        <v>41.922922909999997</v>
      </c>
      <c r="AA19" s="37">
        <v>53.91534687</v>
      </c>
      <c r="AB19" s="37">
        <v>47.626141269999998</v>
      </c>
      <c r="AC19" s="37">
        <v>1372.7152840000001</v>
      </c>
      <c r="AD19" s="37">
        <v>700.16973010000004</v>
      </c>
      <c r="AE19" s="37">
        <v>157.96807519999999</v>
      </c>
      <c r="AF19" s="37">
        <v>396.63775509999999</v>
      </c>
      <c r="AG19" s="37">
        <v>1213.4476</v>
      </c>
      <c r="AH19" s="37">
        <v>127.3972359</v>
      </c>
      <c r="AI19" s="37">
        <v>2.2538255230000002</v>
      </c>
      <c r="AJ19" s="37">
        <v>25.922167699999999</v>
      </c>
      <c r="AK19" s="37">
        <v>48.79557732</v>
      </c>
      <c r="AL19" s="37">
        <v>324.83587419999998</v>
      </c>
      <c r="AM19">
        <v>43245.806664407901</v>
      </c>
      <c r="AN19" s="41">
        <v>22871256.73</v>
      </c>
      <c r="AO19" s="41">
        <v>4.8829487800000002E-3</v>
      </c>
      <c r="AP19" s="41">
        <v>2.5095971699999999E-4</v>
      </c>
      <c r="AQ19" s="41">
        <v>16260097.439999999</v>
      </c>
      <c r="AR19" s="41">
        <v>1.3912558820000001</v>
      </c>
      <c r="AS19" s="37">
        <v>328535.87790000002</v>
      </c>
      <c r="AT19" s="37">
        <v>1.2817545560000001</v>
      </c>
      <c r="AU19" s="37">
        <v>9204.0934109999998</v>
      </c>
      <c r="AV19" s="37">
        <v>5274.7652099999996</v>
      </c>
      <c r="AW19" s="37">
        <v>7082.1953620000004</v>
      </c>
      <c r="AX19" s="37">
        <v>430.28894969999999</v>
      </c>
      <c r="AY19" s="37">
        <v>1410.1816449999999</v>
      </c>
      <c r="AZ19" s="37">
        <v>799.25107309999999</v>
      </c>
      <c r="BA19" s="37">
        <v>143.1720004</v>
      </c>
      <c r="BB19" s="37">
        <v>875.18525120000004</v>
      </c>
      <c r="BC19" s="37">
        <v>1071.3689770000001</v>
      </c>
      <c r="BD19" s="37">
        <v>1005.044878</v>
      </c>
      <c r="BE19" s="37">
        <v>433.3571948</v>
      </c>
      <c r="BF19" s="37">
        <v>19172.964019999999</v>
      </c>
      <c r="BG19" s="37">
        <v>6704.3651179999997</v>
      </c>
      <c r="BH19" s="37">
        <v>1815.584194</v>
      </c>
      <c r="BI19" s="37">
        <v>3223.6524060000002</v>
      </c>
      <c r="BJ19" s="37">
        <v>6776.0448509999997</v>
      </c>
      <c r="BK19" s="37">
        <v>1059.325758</v>
      </c>
      <c r="BL19" s="37">
        <v>2761.7894670000001</v>
      </c>
      <c r="BM19" s="37">
        <v>201033.32310000001</v>
      </c>
      <c r="BN19" s="37">
        <v>61366.270519999998</v>
      </c>
      <c r="BO19" s="37">
        <v>0.66165709530000005</v>
      </c>
      <c r="BP19" s="37">
        <v>423.98039269999998</v>
      </c>
      <c r="BQ19" s="37">
        <v>124.21770840000001</v>
      </c>
      <c r="BR19" s="37">
        <v>3543.5422629999998</v>
      </c>
      <c r="BS19" s="37">
        <v>51.344881690000001</v>
      </c>
      <c r="BT19" s="37">
        <v>64.738770650000006</v>
      </c>
      <c r="BU19" s="37">
        <v>0.1</v>
      </c>
      <c r="BV19" s="37">
        <v>1872.789272</v>
      </c>
      <c r="BW19" s="37">
        <v>1195.330232</v>
      </c>
      <c r="BX19" s="37">
        <v>191.11730729999999</v>
      </c>
      <c r="BY19" s="37">
        <v>155.94486470000001</v>
      </c>
      <c r="BZ19" s="37">
        <v>1263.4590740000001</v>
      </c>
      <c r="CA19" s="37">
        <v>143.3959801</v>
      </c>
      <c r="CB19" s="37">
        <v>15.817216289999999</v>
      </c>
      <c r="CC19" s="37">
        <v>21.24150289</v>
      </c>
      <c r="CD19" s="37">
        <v>51.08106093</v>
      </c>
      <c r="CE19" s="37">
        <v>410.21977459999999</v>
      </c>
      <c r="CF19">
        <v>43439.295317996803</v>
      </c>
      <c r="CG19" s="37">
        <v>341171.20539999998</v>
      </c>
      <c r="CH19" s="37">
        <v>22845202.940000001</v>
      </c>
      <c r="CI19" s="37">
        <v>4.9141629600000002E-3</v>
      </c>
      <c r="CJ19" s="37">
        <v>2.2404969900000001E-4</v>
      </c>
      <c r="CK19" s="37">
        <v>36808535.07</v>
      </c>
      <c r="CL19" s="41">
        <v>1.3910004279999999</v>
      </c>
      <c r="CM19" s="37">
        <v>1.2932682769999999</v>
      </c>
      <c r="CP19" s="37">
        <f t="shared" si="0"/>
        <v>6376.821692553156</v>
      </c>
      <c r="CQ19" s="50">
        <f t="shared" si="5"/>
        <v>80708.134837059246</v>
      </c>
      <c r="CR19" s="37">
        <f t="shared" si="1"/>
        <v>3183.6278114503725</v>
      </c>
      <c r="CS19" s="50">
        <f t="shared" si="6"/>
        <v>80272.20340393162</v>
      </c>
      <c r="CT19" s="37">
        <f t="shared" si="2"/>
        <v>3625.4759333200004</v>
      </c>
      <c r="CU19" s="37">
        <f t="shared" si="3"/>
        <v>471695.45719215448</v>
      </c>
      <c r="CV19" s="37">
        <f t="shared" si="4"/>
        <v>455237.51572491758</v>
      </c>
    </row>
    <row r="20" spans="1:100" x14ac:dyDescent="0.25">
      <c r="A20">
        <v>2022</v>
      </c>
      <c r="B20" s="37">
        <v>9266.5842749999902</v>
      </c>
      <c r="C20" s="37">
        <v>5332.3259719999996</v>
      </c>
      <c r="D20" s="37">
        <v>4262.3472599999996</v>
      </c>
      <c r="E20" s="37">
        <v>433.54747459999999</v>
      </c>
      <c r="F20" s="37">
        <v>1405.7021130000001</v>
      </c>
      <c r="G20" s="37">
        <v>809.63534079999999</v>
      </c>
      <c r="H20" s="37">
        <v>141.30870329999999</v>
      </c>
      <c r="I20" s="37">
        <v>871.54017450000003</v>
      </c>
      <c r="J20" s="37">
        <v>1081.9039540000001</v>
      </c>
      <c r="K20" s="37">
        <v>1012.9695400000001</v>
      </c>
      <c r="L20" s="37">
        <v>436.87714990000001</v>
      </c>
      <c r="M20" s="37">
        <v>19305.993600000002</v>
      </c>
      <c r="N20" s="37">
        <v>6692.2636519999996</v>
      </c>
      <c r="O20" s="37">
        <v>1842.8255340000001</v>
      </c>
      <c r="P20" s="37">
        <v>3263.6820980000002</v>
      </c>
      <c r="Q20" s="37">
        <v>6775.9438550000004</v>
      </c>
      <c r="R20" s="37">
        <v>1054.6533179999999</v>
      </c>
      <c r="S20" s="37">
        <v>2784.00081</v>
      </c>
      <c r="T20" s="37">
        <v>196857.94409999999</v>
      </c>
      <c r="U20" s="37">
        <v>61609.817900000002</v>
      </c>
      <c r="V20" s="37">
        <v>0.80441099370000002</v>
      </c>
      <c r="W20" s="37">
        <v>470.33086530000003</v>
      </c>
      <c r="X20" s="37">
        <v>168.1191638</v>
      </c>
      <c r="Y20" s="37">
        <v>3693.0610109999998</v>
      </c>
      <c r="Z20" s="37">
        <v>35.629220009999997</v>
      </c>
      <c r="AA20" s="37">
        <v>45.464416030000002</v>
      </c>
      <c r="AB20" s="37">
        <v>44.956250310000001</v>
      </c>
      <c r="AC20" s="37">
        <v>1363.553028</v>
      </c>
      <c r="AD20" s="37">
        <v>673.06000349999999</v>
      </c>
      <c r="AE20" s="37">
        <v>121.890474</v>
      </c>
      <c r="AF20" s="37">
        <v>399.55926199999999</v>
      </c>
      <c r="AG20" s="37">
        <v>1155.4887060000001</v>
      </c>
      <c r="AH20" s="37">
        <v>131.4052427</v>
      </c>
      <c r="AI20" s="37">
        <v>2.1310487500000002</v>
      </c>
      <c r="AJ20" s="37">
        <v>25.085175570000001</v>
      </c>
      <c r="AK20" s="37">
        <v>50.764848489999999</v>
      </c>
      <c r="AL20" s="37">
        <v>331.94714320000003</v>
      </c>
      <c r="AM20">
        <v>43778.4822319171</v>
      </c>
      <c r="AN20" s="41">
        <v>22657204.390000001</v>
      </c>
      <c r="AO20" s="41">
        <v>5.0298365099999999E-3</v>
      </c>
      <c r="AP20" s="41">
        <v>2.5611049999999999E-4</v>
      </c>
      <c r="AQ20" s="41">
        <v>19292367.469999999</v>
      </c>
      <c r="AR20" s="41">
        <v>1.4321579</v>
      </c>
      <c r="AS20" s="37">
        <v>333955.11709999997</v>
      </c>
      <c r="AT20" s="37">
        <v>1.325535385</v>
      </c>
      <c r="AU20" s="37">
        <v>9370.2820499999998</v>
      </c>
      <c r="AV20" s="37">
        <v>5414.4872359999999</v>
      </c>
      <c r="AW20" s="37">
        <v>7607.952792</v>
      </c>
      <c r="AX20" s="37">
        <v>439.62191200000001</v>
      </c>
      <c r="AY20" s="37">
        <v>1451.485862</v>
      </c>
      <c r="AZ20" s="37">
        <v>819.16963959999998</v>
      </c>
      <c r="BA20" s="37">
        <v>144.18478060000001</v>
      </c>
      <c r="BB20" s="37">
        <v>919.69370690000005</v>
      </c>
      <c r="BC20" s="37">
        <v>1087.1532139999999</v>
      </c>
      <c r="BD20" s="37">
        <v>1020.645652</v>
      </c>
      <c r="BE20" s="37">
        <v>439.38126340000002</v>
      </c>
      <c r="BF20" s="37">
        <v>19609.435010000001</v>
      </c>
      <c r="BG20" s="37">
        <v>6920.0988630000002</v>
      </c>
      <c r="BH20" s="37">
        <v>1875.8434460000001</v>
      </c>
      <c r="BI20" s="37">
        <v>3281.4909109999999</v>
      </c>
      <c r="BJ20" s="37">
        <v>6889.3632690000004</v>
      </c>
      <c r="BK20" s="37">
        <v>1066.169132</v>
      </c>
      <c r="BL20" s="37">
        <v>2818.0461399999999</v>
      </c>
      <c r="BM20" s="37">
        <v>206385.90280000001</v>
      </c>
      <c r="BN20" s="37">
        <v>62822.650119999998</v>
      </c>
      <c r="BO20" s="37">
        <v>0.58764685400000005</v>
      </c>
      <c r="BP20" s="37">
        <v>399.92266769999998</v>
      </c>
      <c r="BQ20" s="37">
        <v>124.5215377</v>
      </c>
      <c r="BR20" s="37">
        <v>3514.033696</v>
      </c>
      <c r="BS20" s="37">
        <v>49.856162380000001</v>
      </c>
      <c r="BT20" s="37">
        <v>62.868888149999997</v>
      </c>
      <c r="BU20" s="37">
        <v>0.1</v>
      </c>
      <c r="BV20" s="37">
        <v>1994.358176</v>
      </c>
      <c r="BW20" s="37">
        <v>1272.4646519999999</v>
      </c>
      <c r="BX20" s="37">
        <v>178.36554960000001</v>
      </c>
      <c r="BY20" s="37">
        <v>149.50284590000001</v>
      </c>
      <c r="BZ20" s="37">
        <v>1211.7005830000001</v>
      </c>
      <c r="CA20" s="37">
        <v>150.8934927</v>
      </c>
      <c r="CB20" s="37">
        <v>20.960469629999999</v>
      </c>
      <c r="CC20" s="37">
        <v>20.751185100000001</v>
      </c>
      <c r="CD20" s="37">
        <v>57.500832989999999</v>
      </c>
      <c r="CE20" s="37">
        <v>465.12351769999998</v>
      </c>
      <c r="CF20">
        <v>44073.576041377499</v>
      </c>
      <c r="CG20" s="37">
        <v>350056.56969999999</v>
      </c>
      <c r="CH20" s="37">
        <v>22611208.98</v>
      </c>
      <c r="CI20" s="37">
        <v>5.0779172100000004E-3</v>
      </c>
      <c r="CJ20" s="37">
        <v>2.29756485E-4</v>
      </c>
      <c r="CK20" s="37">
        <v>42173761.880000003</v>
      </c>
      <c r="CL20" s="41">
        <v>1.4349776700000001</v>
      </c>
      <c r="CM20" s="37">
        <v>1.343855692</v>
      </c>
      <c r="CP20" s="37">
        <f t="shared" si="0"/>
        <v>7210.3689008118536</v>
      </c>
      <c r="CQ20" s="50">
        <f t="shared" si="5"/>
        <v>80013.682176983668</v>
      </c>
      <c r="CR20" s="37">
        <f t="shared" si="1"/>
        <v>3727.5337458648332</v>
      </c>
      <c r="CS20" s="50">
        <f t="shared" si="6"/>
        <v>79573.65165904841</v>
      </c>
      <c r="CT20" s="37">
        <f t="shared" si="2"/>
        <v>3824.04601882</v>
      </c>
      <c r="CU20" s="37">
        <f t="shared" si="3"/>
        <v>481354.19682207715</v>
      </c>
      <c r="CV20" s="37">
        <f t="shared" si="4"/>
        <v>461034.78473058413</v>
      </c>
    </row>
    <row r="21" spans="1:100" x14ac:dyDescent="0.25">
      <c r="A21">
        <v>2023</v>
      </c>
      <c r="B21" s="37">
        <v>9391.9292440000008</v>
      </c>
      <c r="C21" s="37">
        <v>5432.799473</v>
      </c>
      <c r="D21" s="37">
        <v>4313.395348</v>
      </c>
      <c r="E21" s="37">
        <v>439.88752849999997</v>
      </c>
      <c r="F21" s="37">
        <v>1429.9566050000001</v>
      </c>
      <c r="G21" s="37">
        <v>825.12862229999996</v>
      </c>
      <c r="H21" s="37">
        <v>141.33368479999999</v>
      </c>
      <c r="I21" s="37">
        <v>895.49575540000001</v>
      </c>
      <c r="J21" s="37">
        <v>1094.524574</v>
      </c>
      <c r="K21" s="37">
        <v>1024.962939</v>
      </c>
      <c r="L21" s="37">
        <v>441.91852349999999</v>
      </c>
      <c r="M21" s="37">
        <v>19614.36492</v>
      </c>
      <c r="N21" s="37">
        <v>6837.206698</v>
      </c>
      <c r="O21" s="37">
        <v>1892.0743</v>
      </c>
      <c r="P21" s="37">
        <v>3309.4304529999999</v>
      </c>
      <c r="Q21" s="37">
        <v>6834.1883529999996</v>
      </c>
      <c r="R21" s="37">
        <v>1056.6611370000001</v>
      </c>
      <c r="S21" s="37">
        <v>2824.3313969999999</v>
      </c>
      <c r="T21" s="37">
        <v>199939.25440000001</v>
      </c>
      <c r="U21" s="37">
        <v>62878.504829999998</v>
      </c>
      <c r="V21" s="37">
        <v>0.79334234879999999</v>
      </c>
      <c r="W21" s="37">
        <v>461.21386619999998</v>
      </c>
      <c r="X21" s="37">
        <v>168.1203562</v>
      </c>
      <c r="Y21" s="37">
        <v>3588.0684000000001</v>
      </c>
      <c r="Z21" s="37">
        <v>32.067463029999999</v>
      </c>
      <c r="AA21" s="37">
        <v>40.753260279999999</v>
      </c>
      <c r="AB21" s="37">
        <v>43.81568901</v>
      </c>
      <c r="AC21" s="37">
        <v>1381.1815759999999</v>
      </c>
      <c r="AD21" s="37">
        <v>662.89563989999999</v>
      </c>
      <c r="AE21" s="37">
        <v>104.3908789</v>
      </c>
      <c r="AF21" s="37">
        <v>411.37757920000001</v>
      </c>
      <c r="AG21" s="37">
        <v>1102.394403</v>
      </c>
      <c r="AH21" s="37">
        <v>135.98820929999999</v>
      </c>
      <c r="AI21" s="37">
        <v>2.021789225</v>
      </c>
      <c r="AJ21" s="37">
        <v>24.287717010000001</v>
      </c>
      <c r="AK21" s="37">
        <v>52.962328939999999</v>
      </c>
      <c r="AL21" s="37">
        <v>338.08079300000003</v>
      </c>
      <c r="AM21">
        <v>44264.493698214399</v>
      </c>
      <c r="AN21" s="41">
        <v>22440143.210000001</v>
      </c>
      <c r="AO21" s="41">
        <v>5.1865237E-3</v>
      </c>
      <c r="AP21" s="41">
        <v>2.6067016999999998E-4</v>
      </c>
      <c r="AQ21" s="41">
        <v>20706219.120000001</v>
      </c>
      <c r="AR21" s="41">
        <v>1.4760181910000001</v>
      </c>
      <c r="AS21" s="37">
        <v>339167.76199999999</v>
      </c>
      <c r="AT21" s="37">
        <v>1.370967227</v>
      </c>
      <c r="AU21" s="37">
        <v>9535.33301199999</v>
      </c>
      <c r="AV21" s="37">
        <v>5553.4514390000004</v>
      </c>
      <c r="AW21" s="37">
        <v>8060.7830329999997</v>
      </c>
      <c r="AX21" s="37">
        <v>448.43853280000002</v>
      </c>
      <c r="AY21" s="37">
        <v>1489.6283390000001</v>
      </c>
      <c r="AZ21" s="37">
        <v>838.69779410000001</v>
      </c>
      <c r="BA21" s="37">
        <v>145.57975690000001</v>
      </c>
      <c r="BB21" s="37">
        <v>968.34789499999999</v>
      </c>
      <c r="BC21" s="37">
        <v>1101.7594039999999</v>
      </c>
      <c r="BD21" s="37">
        <v>1035.5631310000001</v>
      </c>
      <c r="BE21" s="37">
        <v>445.38767009999998</v>
      </c>
      <c r="BF21" s="37">
        <v>20028.96486</v>
      </c>
      <c r="BG21" s="37">
        <v>7118.4429909999999</v>
      </c>
      <c r="BH21" s="37">
        <v>1937.822281</v>
      </c>
      <c r="BI21" s="37">
        <v>3331.9908620000001</v>
      </c>
      <c r="BJ21" s="37">
        <v>7000.497147</v>
      </c>
      <c r="BK21" s="37">
        <v>1078.883231</v>
      </c>
      <c r="BL21" s="37">
        <v>2871.5515660000001</v>
      </c>
      <c r="BM21" s="37">
        <v>211223.13560000001</v>
      </c>
      <c r="BN21" s="37">
        <v>64297.63493</v>
      </c>
      <c r="BO21" s="37">
        <v>0.52959125939999996</v>
      </c>
      <c r="BP21" s="37">
        <v>378.51779379999999</v>
      </c>
      <c r="BQ21" s="37">
        <v>125.3843734</v>
      </c>
      <c r="BR21" s="37">
        <v>3616.4361909999998</v>
      </c>
      <c r="BS21" s="37">
        <v>51.02479795</v>
      </c>
      <c r="BT21" s="37">
        <v>64.520287199999999</v>
      </c>
      <c r="BU21" s="37">
        <v>0.1</v>
      </c>
      <c r="BV21" s="37">
        <v>2159.8407590000002</v>
      </c>
      <c r="BW21" s="37">
        <v>1377.2351189999999</v>
      </c>
      <c r="BX21" s="37">
        <v>181.31357080000001</v>
      </c>
      <c r="BY21" s="37">
        <v>151.69630190000001</v>
      </c>
      <c r="BZ21" s="37">
        <v>1154.0402630000001</v>
      </c>
      <c r="CA21" s="37">
        <v>157.66723139999999</v>
      </c>
      <c r="CB21" s="37">
        <v>26.45306733</v>
      </c>
      <c r="CC21" s="37">
        <v>20.266581939999998</v>
      </c>
      <c r="CD21" s="37">
        <v>64.955369430000005</v>
      </c>
      <c r="CE21" s="37">
        <v>524.16447649999998</v>
      </c>
      <c r="CF21">
        <v>44663.427333960703</v>
      </c>
      <c r="CG21" s="37">
        <v>358566.0393</v>
      </c>
      <c r="CH21" s="37">
        <v>22372292.460000001</v>
      </c>
      <c r="CI21" s="37">
        <v>5.2570381499999997E-3</v>
      </c>
      <c r="CJ21" s="37">
        <v>2.3488370800000001E-4</v>
      </c>
      <c r="CK21" s="37">
        <v>46097893.170000002</v>
      </c>
      <c r="CL21" s="41">
        <v>1.4833848380000001</v>
      </c>
      <c r="CM21" s="37">
        <v>1.398368042</v>
      </c>
      <c r="CP21" s="37">
        <f t="shared" si="0"/>
        <v>7743.0574452140372</v>
      </c>
      <c r="CQ21" s="50">
        <f t="shared" si="5"/>
        <v>79286.232373623163</v>
      </c>
      <c r="CR21" s="37">
        <f t="shared" si="1"/>
        <v>3936.9968528559511</v>
      </c>
      <c r="CS21" s="50">
        <f t="shared" si="6"/>
        <v>78851.558402005539</v>
      </c>
      <c r="CT21" s="37">
        <f t="shared" si="2"/>
        <v>4119.1614188599997</v>
      </c>
      <c r="CU21" s="37">
        <f t="shared" si="3"/>
        <v>490258.75640260725</v>
      </c>
      <c r="CV21" s="37">
        <f t="shared" si="4"/>
        <v>466220.81103011972</v>
      </c>
    </row>
    <row r="22" spans="1:100" x14ac:dyDescent="0.25">
      <c r="A22">
        <v>2024</v>
      </c>
      <c r="B22" s="37">
        <v>9513.6373330000006</v>
      </c>
      <c r="C22" s="37">
        <v>5529.5259930000002</v>
      </c>
      <c r="D22" s="37">
        <v>4364.2644909999999</v>
      </c>
      <c r="E22" s="37">
        <v>445.90329439999999</v>
      </c>
      <c r="F22" s="37">
        <v>1451.6380349999999</v>
      </c>
      <c r="G22" s="37">
        <v>840.47883950000005</v>
      </c>
      <c r="H22" s="37">
        <v>141.58744909999999</v>
      </c>
      <c r="I22" s="37">
        <v>919.12259689999996</v>
      </c>
      <c r="J22" s="37">
        <v>1106.639469</v>
      </c>
      <c r="K22" s="37">
        <v>1036.8801129999999</v>
      </c>
      <c r="L22" s="37">
        <v>447.0312596</v>
      </c>
      <c r="M22" s="37">
        <v>19907.306909999999</v>
      </c>
      <c r="N22" s="37">
        <v>6969.5304740000001</v>
      </c>
      <c r="O22" s="37">
        <v>1942.199118</v>
      </c>
      <c r="P22" s="37">
        <v>3352.000927</v>
      </c>
      <c r="Q22" s="37">
        <v>6882.9853629999998</v>
      </c>
      <c r="R22" s="37">
        <v>1059.9246419999999</v>
      </c>
      <c r="S22" s="37">
        <v>2862.134501</v>
      </c>
      <c r="T22" s="37">
        <v>202808.41940000001</v>
      </c>
      <c r="U22" s="37">
        <v>64182.842709999997</v>
      </c>
      <c r="V22" s="37">
        <v>0.78297126279999996</v>
      </c>
      <c r="W22" s="37">
        <v>452.95511729999998</v>
      </c>
      <c r="X22" s="37">
        <v>167.3671617</v>
      </c>
      <c r="Y22" s="37">
        <v>3558.0284470000001</v>
      </c>
      <c r="Z22" s="37">
        <v>30.106301970000001</v>
      </c>
      <c r="AA22" s="37">
        <v>38.182169690000002</v>
      </c>
      <c r="AB22" s="37">
        <v>43.612426280000001</v>
      </c>
      <c r="AC22" s="37">
        <v>1416.29215</v>
      </c>
      <c r="AD22" s="37">
        <v>663.06089450000002</v>
      </c>
      <c r="AE22" s="37">
        <v>95.454861829999999</v>
      </c>
      <c r="AF22" s="37">
        <v>428.30188900000002</v>
      </c>
      <c r="AG22" s="37">
        <v>1052.9248669999999</v>
      </c>
      <c r="AH22" s="37">
        <v>140.96942970000001</v>
      </c>
      <c r="AI22" s="37">
        <v>1.9222687270000001</v>
      </c>
      <c r="AJ22" s="37">
        <v>23.5353222</v>
      </c>
      <c r="AK22" s="37">
        <v>55.370826270000002</v>
      </c>
      <c r="AL22" s="37">
        <v>343.71400590000002</v>
      </c>
      <c r="AM22">
        <v>44744.851681121698</v>
      </c>
      <c r="AN22" s="41">
        <v>22222293.350000001</v>
      </c>
      <c r="AO22" s="41">
        <v>5.3460162800000001E-3</v>
      </c>
      <c r="AP22" s="41">
        <v>2.6485234500000002E-4</v>
      </c>
      <c r="AQ22" s="41">
        <v>21213547.829999998</v>
      </c>
      <c r="AR22" s="41">
        <v>1.5208142069999999</v>
      </c>
      <c r="AS22" s="37">
        <v>344276.63400000002</v>
      </c>
      <c r="AT22" s="37">
        <v>1.416361811</v>
      </c>
      <c r="AU22" s="37">
        <v>9700.38106899999</v>
      </c>
      <c r="AV22" s="37">
        <v>5692.7371999999996</v>
      </c>
      <c r="AW22" s="37">
        <v>8465.3740280000002</v>
      </c>
      <c r="AX22" s="37">
        <v>456.97414830000002</v>
      </c>
      <c r="AY22" s="37">
        <v>1525.349395</v>
      </c>
      <c r="AZ22" s="37">
        <v>858.14058839999996</v>
      </c>
      <c r="BA22" s="37">
        <v>147.28328010000001</v>
      </c>
      <c r="BB22" s="37">
        <v>1019.19989</v>
      </c>
      <c r="BC22" s="37">
        <v>1115.7372559999999</v>
      </c>
      <c r="BD22" s="37">
        <v>1050.1355410000001</v>
      </c>
      <c r="BE22" s="37">
        <v>451.45410129999999</v>
      </c>
      <c r="BF22" s="37">
        <v>20434.139749999998</v>
      </c>
      <c r="BG22" s="37">
        <v>7303.9524220000003</v>
      </c>
      <c r="BH22" s="37">
        <v>2002.675483</v>
      </c>
      <c r="BI22" s="37">
        <v>3378.9591449999998</v>
      </c>
      <c r="BJ22" s="37">
        <v>7109.7640030000002</v>
      </c>
      <c r="BK22" s="37">
        <v>1095.6964740000001</v>
      </c>
      <c r="BL22" s="37">
        <v>2923.5359020000001</v>
      </c>
      <c r="BM22" s="37">
        <v>215697.59229999999</v>
      </c>
      <c r="BN22" s="37">
        <v>65793.728480000005</v>
      </c>
      <c r="BO22" s="37">
        <v>0.48280648529999998</v>
      </c>
      <c r="BP22" s="37">
        <v>359.4231479</v>
      </c>
      <c r="BQ22" s="37">
        <v>126.5701584</v>
      </c>
      <c r="BR22" s="37">
        <v>3501.245257</v>
      </c>
      <c r="BS22" s="37">
        <v>47.866408749999998</v>
      </c>
      <c r="BT22" s="37">
        <v>60.149660599999997</v>
      </c>
      <c r="BU22" s="37">
        <v>0.1</v>
      </c>
      <c r="BV22" s="37">
        <v>2271.8829070000002</v>
      </c>
      <c r="BW22" s="37">
        <v>1448.9049419999999</v>
      </c>
      <c r="BX22" s="37">
        <v>165.70276659999999</v>
      </c>
      <c r="BY22" s="37">
        <v>143.1002805</v>
      </c>
      <c r="BZ22" s="37">
        <v>1095.2833230000001</v>
      </c>
      <c r="CA22" s="37">
        <v>164.15361039999999</v>
      </c>
      <c r="CB22" s="37">
        <v>32.863267219999997</v>
      </c>
      <c r="CC22" s="37">
        <v>19.784469820000002</v>
      </c>
      <c r="CD22" s="37">
        <v>73.549672549999997</v>
      </c>
      <c r="CE22" s="37">
        <v>588.87177710000003</v>
      </c>
      <c r="CF22">
        <v>45237.997277322298</v>
      </c>
      <c r="CG22" s="37">
        <v>366322.745</v>
      </c>
      <c r="CH22" s="37">
        <v>22130923.640000001</v>
      </c>
      <c r="CI22" s="37">
        <v>5.4446742499999999E-3</v>
      </c>
      <c r="CJ22" s="37">
        <v>2.3991249899999999E-4</v>
      </c>
      <c r="CK22" s="37">
        <v>49974557.369999997</v>
      </c>
      <c r="CL22" s="41">
        <v>1.533962856</v>
      </c>
      <c r="CM22" s="37">
        <v>1.454479181</v>
      </c>
      <c r="CP22" s="37">
        <f t="shared" si="0"/>
        <v>8243.1712338518282</v>
      </c>
      <c r="CQ22" s="50">
        <f t="shared" si="5"/>
        <v>78551.882530996736</v>
      </c>
      <c r="CR22" s="37">
        <f t="shared" si="1"/>
        <v>3966.8239039700857</v>
      </c>
      <c r="CS22" s="50">
        <f t="shared" si="6"/>
        <v>78116.538812709652</v>
      </c>
      <c r="CT22" s="37">
        <f t="shared" si="2"/>
        <v>4300.15744627</v>
      </c>
      <c r="CU22" s="37">
        <f t="shared" si="3"/>
        <v>498355.79595359607</v>
      </c>
      <c r="CV22" s="37">
        <f t="shared" si="4"/>
        <v>471104.84842663119</v>
      </c>
    </row>
    <row r="23" spans="1:100" x14ac:dyDescent="0.25">
      <c r="A23">
        <v>2025</v>
      </c>
      <c r="B23" s="37">
        <v>9637.6747969999997</v>
      </c>
      <c r="C23" s="37">
        <v>5626.9421540000003</v>
      </c>
      <c r="D23" s="37">
        <v>4417.0173340000001</v>
      </c>
      <c r="E23" s="37">
        <v>451.92547589999998</v>
      </c>
      <c r="F23" s="37">
        <v>1471.5351659999999</v>
      </c>
      <c r="G23" s="37">
        <v>856.19996830000002</v>
      </c>
      <c r="H23" s="37">
        <v>142.0873713</v>
      </c>
      <c r="I23" s="37">
        <v>942.99173050000002</v>
      </c>
      <c r="J23" s="37">
        <v>1118.842216</v>
      </c>
      <c r="K23" s="37">
        <v>1049.195146</v>
      </c>
      <c r="L23" s="37">
        <v>452.40905290000001</v>
      </c>
      <c r="M23" s="37">
        <v>20192.74452</v>
      </c>
      <c r="N23" s="37">
        <v>7091.2112289999995</v>
      </c>
      <c r="O23" s="37">
        <v>1993.5899240000001</v>
      </c>
      <c r="P23" s="37">
        <v>3391.837356</v>
      </c>
      <c r="Q23" s="37">
        <v>6929.4164430000001</v>
      </c>
      <c r="R23" s="37">
        <v>1064.752446</v>
      </c>
      <c r="S23" s="37">
        <v>2899.766153</v>
      </c>
      <c r="T23" s="37">
        <v>205602.36850000001</v>
      </c>
      <c r="U23" s="37">
        <v>65521.444770000002</v>
      </c>
      <c r="V23" s="37">
        <v>0.77290030590000003</v>
      </c>
      <c r="W23" s="37">
        <v>445.35894309999998</v>
      </c>
      <c r="X23" s="37">
        <v>166.05325769999999</v>
      </c>
      <c r="Y23" s="37">
        <v>2891.6732809999999</v>
      </c>
      <c r="Z23" s="37">
        <v>29.80799743</v>
      </c>
      <c r="AA23" s="37">
        <v>37.837996879999999</v>
      </c>
      <c r="AB23" s="37">
        <v>44.496634880000002</v>
      </c>
      <c r="AC23" s="37">
        <v>1473.714972</v>
      </c>
      <c r="AD23" s="37">
        <v>675.69154049999997</v>
      </c>
      <c r="AE23" s="37">
        <v>94.794119359999996</v>
      </c>
      <c r="AF23" s="37">
        <v>451.69281740000002</v>
      </c>
      <c r="AG23" s="37">
        <v>1006.3026609999999</v>
      </c>
      <c r="AH23" s="37">
        <v>146.2619119</v>
      </c>
      <c r="AI23" s="37">
        <v>1.8303387929999999</v>
      </c>
      <c r="AJ23" s="37">
        <v>22.82113438</v>
      </c>
      <c r="AK23" s="37">
        <v>57.977779560000002</v>
      </c>
      <c r="AL23" s="37">
        <v>348.93625350000002</v>
      </c>
      <c r="AM23">
        <v>45257.147888154497</v>
      </c>
      <c r="AN23" s="41">
        <v>22004850.09</v>
      </c>
      <c r="AO23" s="41">
        <v>5.5028804599999998E-3</v>
      </c>
      <c r="AP23" s="41">
        <v>2.6867707999999999E-4</v>
      </c>
      <c r="AQ23" s="41">
        <v>21258700.34</v>
      </c>
      <c r="AR23" s="41">
        <v>1.564958648</v>
      </c>
      <c r="AS23" s="37">
        <v>348749.97629999998</v>
      </c>
      <c r="AT23" s="37">
        <v>1.4603367840000001</v>
      </c>
      <c r="AU23" s="37">
        <v>9869.8763870000002</v>
      </c>
      <c r="AV23" s="37">
        <v>5834.9746210000003</v>
      </c>
      <c r="AW23" s="37">
        <v>8814.0038729999997</v>
      </c>
      <c r="AX23" s="37">
        <v>465.49471399999999</v>
      </c>
      <c r="AY23" s="37">
        <v>1559.007662</v>
      </c>
      <c r="AZ23" s="37">
        <v>877.89537940000002</v>
      </c>
      <c r="BA23" s="37">
        <v>149.2726174</v>
      </c>
      <c r="BB23" s="37">
        <v>1072.0803800000001</v>
      </c>
      <c r="BC23" s="37">
        <v>1129.5882429999999</v>
      </c>
      <c r="BD23" s="37">
        <v>1064.7371559999999</v>
      </c>
      <c r="BE23" s="37">
        <v>457.69999589999998</v>
      </c>
      <c r="BF23" s="37">
        <v>20829.280190000001</v>
      </c>
      <c r="BG23" s="37">
        <v>7476.4684859999998</v>
      </c>
      <c r="BH23" s="37">
        <v>2070.3420470000001</v>
      </c>
      <c r="BI23" s="37">
        <v>3422.803218</v>
      </c>
      <c r="BJ23" s="37">
        <v>7220.8603359999997</v>
      </c>
      <c r="BK23" s="37">
        <v>1116.011978</v>
      </c>
      <c r="BL23" s="37">
        <v>2975.571281</v>
      </c>
      <c r="BM23" s="37">
        <v>219967.58170000001</v>
      </c>
      <c r="BN23" s="37">
        <v>67314.866080000007</v>
      </c>
      <c r="BO23" s="37">
        <v>0.44432164029999999</v>
      </c>
      <c r="BP23" s="37">
        <v>342.05449060000001</v>
      </c>
      <c r="BQ23" s="37">
        <v>127.89355310000001</v>
      </c>
      <c r="BR23" s="37">
        <v>2683.435387</v>
      </c>
      <c r="BS23" s="37">
        <v>44.911025019999997</v>
      </c>
      <c r="BT23" s="37">
        <v>56.042391979999998</v>
      </c>
      <c r="BU23" s="37">
        <v>0.1</v>
      </c>
      <c r="BV23" s="37">
        <v>2388.6896670000001</v>
      </c>
      <c r="BW23" s="37">
        <v>1524.2182600000001</v>
      </c>
      <c r="BX23" s="37">
        <v>151.93302990000001</v>
      </c>
      <c r="BY23" s="37">
        <v>135.2875324</v>
      </c>
      <c r="BZ23" s="37">
        <v>1038.530925</v>
      </c>
      <c r="CA23" s="37">
        <v>170.7394572</v>
      </c>
      <c r="CB23" s="37">
        <v>40.668461440000002</v>
      </c>
      <c r="CC23" s="37">
        <v>19.330967319999999</v>
      </c>
      <c r="CD23" s="37">
        <v>83.55153627</v>
      </c>
      <c r="CE23" s="37">
        <v>661.13456459999998</v>
      </c>
      <c r="CF23">
        <v>45825.606851453304</v>
      </c>
      <c r="CG23" s="37">
        <v>373157.38189999998</v>
      </c>
      <c r="CH23" s="37">
        <v>21887835.379999999</v>
      </c>
      <c r="CI23" s="37">
        <v>5.6352714299999999E-3</v>
      </c>
      <c r="CJ23" s="37">
        <v>2.44867478E-4</v>
      </c>
      <c r="CK23" s="37">
        <v>52981178.770000003</v>
      </c>
      <c r="CL23" s="41">
        <v>1.585511517</v>
      </c>
      <c r="CM23" s="37">
        <v>1.510764776</v>
      </c>
      <c r="CP23" s="37">
        <f t="shared" si="0"/>
        <v>8587.2849519474385</v>
      </c>
      <c r="CQ23" s="50">
        <f t="shared" si="5"/>
        <v>77794.385003800126</v>
      </c>
      <c r="CR23" s="37">
        <f t="shared" si="1"/>
        <v>3911.2385543704877</v>
      </c>
      <c r="CS23" s="50">
        <f t="shared" si="6"/>
        <v>77375.884493971782</v>
      </c>
      <c r="CT23" s="37">
        <f t="shared" ref="CT23:CT50" si="7">BQ23+BV23+BW23+BX23+BY23+CA23+CB23+CD23+CC23+CE23</f>
        <v>5303.4470292300002</v>
      </c>
      <c r="CU23" s="37">
        <f t="shared" si="3"/>
        <v>505364.65872237121</v>
      </c>
      <c r="CV23" s="37">
        <f t="shared" si="4"/>
        <v>475294.24722908559</v>
      </c>
    </row>
    <row r="24" spans="1:100" x14ac:dyDescent="0.25">
      <c r="A24">
        <v>2026</v>
      </c>
      <c r="B24" s="37">
        <v>9769.6565069999997</v>
      </c>
      <c r="C24" s="37">
        <v>5728.7149870000003</v>
      </c>
      <c r="D24" s="37">
        <v>4474.0739610000001</v>
      </c>
      <c r="E24" s="37">
        <v>458.32032099999998</v>
      </c>
      <c r="F24" s="37">
        <v>1490.8086290000001</v>
      </c>
      <c r="G24" s="37">
        <v>872.83657110000001</v>
      </c>
      <c r="H24" s="37">
        <v>142.88409469999999</v>
      </c>
      <c r="I24" s="37">
        <v>967.94627200000002</v>
      </c>
      <c r="J24" s="37">
        <v>1131.7526769999999</v>
      </c>
      <c r="K24" s="37">
        <v>1062.530248</v>
      </c>
      <c r="L24" s="37">
        <v>458.25848020000001</v>
      </c>
      <c r="M24" s="37">
        <v>20485.300309999999</v>
      </c>
      <c r="N24" s="37">
        <v>7207.2347209999998</v>
      </c>
      <c r="O24" s="37">
        <v>2047.200351</v>
      </c>
      <c r="P24" s="37">
        <v>3430.4791460000001</v>
      </c>
      <c r="Q24" s="37">
        <v>6981.0779789999997</v>
      </c>
      <c r="R24" s="37">
        <v>1071.764486</v>
      </c>
      <c r="S24" s="37">
        <v>2939.3260660000001</v>
      </c>
      <c r="T24" s="37">
        <v>208453.3242</v>
      </c>
      <c r="U24" s="37">
        <v>66895.348379999996</v>
      </c>
      <c r="V24" s="37">
        <v>0.76048286779999996</v>
      </c>
      <c r="W24" s="37">
        <v>438.53474540000002</v>
      </c>
      <c r="X24" s="37">
        <v>164.42507470000001</v>
      </c>
      <c r="Y24" s="37">
        <v>3476.0506209999999</v>
      </c>
      <c r="Z24" s="37">
        <v>31.463452069999999</v>
      </c>
      <c r="AA24" s="37">
        <v>39.027300019999998</v>
      </c>
      <c r="AB24" s="37">
        <v>19.89943105</v>
      </c>
      <c r="AC24" s="37">
        <v>547.87072309999996</v>
      </c>
      <c r="AD24" s="37">
        <v>429.63231739999998</v>
      </c>
      <c r="AE24" s="37">
        <v>142.62032970000001</v>
      </c>
      <c r="AF24" s="37">
        <v>376.66848229999999</v>
      </c>
      <c r="AG24" s="37">
        <v>965.35561800000005</v>
      </c>
      <c r="AH24" s="37">
        <v>150.06589059999999</v>
      </c>
      <c r="AI24" s="37">
        <v>1.7500106929999999</v>
      </c>
      <c r="AJ24" s="37">
        <v>22.208002480000001</v>
      </c>
      <c r="AK24" s="37">
        <v>60.30491481</v>
      </c>
      <c r="AL24" s="37">
        <v>351.39892279999998</v>
      </c>
      <c r="AM24">
        <v>45817.836640667098</v>
      </c>
      <c r="AN24" s="41">
        <v>21788360.539999999</v>
      </c>
      <c r="AO24" s="41">
        <v>5.6538493500000002E-3</v>
      </c>
      <c r="AP24" s="41">
        <v>2.7245403700000001E-4</v>
      </c>
      <c r="AQ24" s="41">
        <v>21100023.75</v>
      </c>
      <c r="AR24" s="41">
        <v>1.607487917</v>
      </c>
      <c r="AS24" s="37">
        <v>353286.87479999999</v>
      </c>
      <c r="AT24" s="37">
        <v>1.5020292609999999</v>
      </c>
      <c r="AU24" s="37">
        <v>10049.14147</v>
      </c>
      <c r="AV24" s="37">
        <v>5990.0022129999998</v>
      </c>
      <c r="AW24" s="37">
        <v>9763.5624279999902</v>
      </c>
      <c r="AX24" s="37">
        <v>475.37742730000002</v>
      </c>
      <c r="AY24" s="37">
        <v>1591.5031039999999</v>
      </c>
      <c r="AZ24" s="37">
        <v>899.8709235</v>
      </c>
      <c r="BA24" s="37">
        <v>152.3548284</v>
      </c>
      <c r="BB24" s="37">
        <v>1145.8780919999999</v>
      </c>
      <c r="BC24" s="37">
        <v>1142.7834029999999</v>
      </c>
      <c r="BD24" s="37">
        <v>1081.6969469999999</v>
      </c>
      <c r="BE24" s="37">
        <v>464.8794183</v>
      </c>
      <c r="BF24" s="37">
        <v>21194.680420000001</v>
      </c>
      <c r="BG24" s="37">
        <v>7615.8258720000003</v>
      </c>
      <c r="BH24" s="37">
        <v>2140.9699460000002</v>
      </c>
      <c r="BI24" s="37">
        <v>3464.3406500000001</v>
      </c>
      <c r="BJ24" s="37">
        <v>7330.9796159999996</v>
      </c>
      <c r="BK24" s="37">
        <v>1139.5451860000001</v>
      </c>
      <c r="BL24" s="37">
        <v>3027.2237989999999</v>
      </c>
      <c r="BM24" s="37">
        <v>224192.67259999999</v>
      </c>
      <c r="BN24" s="37">
        <v>68887.609280000004</v>
      </c>
      <c r="BO24" s="37">
        <v>0.41580872959999998</v>
      </c>
      <c r="BP24" s="37">
        <v>327.66511200000002</v>
      </c>
      <c r="BQ24" s="37">
        <v>131.8091756</v>
      </c>
      <c r="BR24" s="37">
        <v>0.1</v>
      </c>
      <c r="BS24" s="37">
        <v>0.1</v>
      </c>
      <c r="BT24" s="37">
        <v>0.1</v>
      </c>
      <c r="BU24" s="37">
        <v>0.1</v>
      </c>
      <c r="BV24" s="37">
        <v>130.46140819999999</v>
      </c>
      <c r="BW24" s="37">
        <v>0.1</v>
      </c>
      <c r="BX24" s="37">
        <v>0.1</v>
      </c>
      <c r="BY24" s="37">
        <v>30.543697120000001</v>
      </c>
      <c r="BZ24" s="37">
        <v>1022.34586</v>
      </c>
      <c r="CA24" s="37">
        <v>185.1056734</v>
      </c>
      <c r="CB24" s="37">
        <v>51.065967280000002</v>
      </c>
      <c r="CC24" s="37">
        <v>19.84210075</v>
      </c>
      <c r="CD24" s="37">
        <v>101.5203423</v>
      </c>
      <c r="CE24" s="37">
        <v>756.21391889999995</v>
      </c>
      <c r="CF24">
        <v>46456.054610994397</v>
      </c>
      <c r="CG24" s="37">
        <v>374508.48670000001</v>
      </c>
      <c r="CH24" s="37">
        <v>21644227.699999999</v>
      </c>
      <c r="CI24" s="37">
        <v>5.82106614E-3</v>
      </c>
      <c r="CJ24" s="37">
        <v>2.4926190499999999E-4</v>
      </c>
      <c r="CK24" s="37">
        <v>56272023.5</v>
      </c>
      <c r="CL24" s="41">
        <v>1.635417592</v>
      </c>
      <c r="CM24" s="37">
        <v>1.566152765</v>
      </c>
      <c r="CP24" s="37">
        <f t="shared" si="0"/>
        <v>8956.0048606208402</v>
      </c>
      <c r="CQ24" s="50">
        <f t="shared" si="5"/>
        <v>77039.944786725799</v>
      </c>
      <c r="CR24" s="37">
        <f t="shared" si="1"/>
        <v>3827.3466441366345</v>
      </c>
      <c r="CS24" s="50">
        <f t="shared" si="6"/>
        <v>76633.924755432323</v>
      </c>
      <c r="CT24" s="37">
        <f t="shared" si="7"/>
        <v>1406.7622835500001</v>
      </c>
      <c r="CU24" s="37">
        <f t="shared" si="3"/>
        <v>506960.49094612047</v>
      </c>
      <c r="CV24" s="37">
        <f t="shared" si="4"/>
        <v>479565.98274622671</v>
      </c>
    </row>
    <row r="25" spans="1:100" x14ac:dyDescent="0.25">
      <c r="A25">
        <v>2027</v>
      </c>
      <c r="B25" s="37">
        <v>9914.4487740000004</v>
      </c>
      <c r="C25" s="37">
        <v>5837.6698829999996</v>
      </c>
      <c r="D25" s="37">
        <v>4538.0999089999996</v>
      </c>
      <c r="E25" s="37">
        <v>465.3739731</v>
      </c>
      <c r="F25" s="37">
        <v>1510.9750899999999</v>
      </c>
      <c r="G25" s="37">
        <v>890.92733120000003</v>
      </c>
      <c r="H25" s="37">
        <v>144.03481769999999</v>
      </c>
      <c r="I25" s="37">
        <v>994.90714519999995</v>
      </c>
      <c r="J25" s="37">
        <v>1146.0742829999999</v>
      </c>
      <c r="K25" s="37">
        <v>1077.523878</v>
      </c>
      <c r="L25" s="37">
        <v>464.75594009999998</v>
      </c>
      <c r="M25" s="37">
        <v>20804.565360000001</v>
      </c>
      <c r="N25" s="37">
        <v>7325.4718789999997</v>
      </c>
      <c r="O25" s="37">
        <v>2103.7869930000002</v>
      </c>
      <c r="P25" s="37">
        <v>3468.738863</v>
      </c>
      <c r="Q25" s="37">
        <v>7045.2195359999996</v>
      </c>
      <c r="R25" s="37">
        <v>1081.5113510000001</v>
      </c>
      <c r="S25" s="37">
        <v>2982.8039520000002</v>
      </c>
      <c r="T25" s="37">
        <v>211493.65479999999</v>
      </c>
      <c r="U25" s="37">
        <v>68307.241779999997</v>
      </c>
      <c r="V25" s="37">
        <v>0.74763814439999998</v>
      </c>
      <c r="W25" s="37">
        <v>432.25914699999998</v>
      </c>
      <c r="X25" s="37">
        <v>162.44940980000001</v>
      </c>
      <c r="Y25" s="37">
        <v>3613.5075630000001</v>
      </c>
      <c r="Z25" s="37">
        <v>32.829142689999998</v>
      </c>
      <c r="AA25" s="37">
        <v>40.824767100000003</v>
      </c>
      <c r="AB25" s="37">
        <v>20.850764689999998</v>
      </c>
      <c r="AC25" s="37">
        <v>564.11602600000003</v>
      </c>
      <c r="AD25" s="37">
        <v>441.0647568</v>
      </c>
      <c r="AE25" s="37">
        <v>146.89728389999999</v>
      </c>
      <c r="AF25" s="37">
        <v>394.3644309</v>
      </c>
      <c r="AG25" s="37">
        <v>927.83303360000002</v>
      </c>
      <c r="AH25" s="37">
        <v>153.37293210000001</v>
      </c>
      <c r="AI25" s="37">
        <v>1.677428731</v>
      </c>
      <c r="AJ25" s="37">
        <v>21.653379109999999</v>
      </c>
      <c r="AK25" s="37">
        <v>62.61867419</v>
      </c>
      <c r="AL25" s="37">
        <v>352.6309847</v>
      </c>
      <c r="AM25">
        <v>46439.700245592401</v>
      </c>
      <c r="AN25" s="41">
        <v>21572938.460000001</v>
      </c>
      <c r="AO25" s="41">
        <v>5.7976781999999998E-3</v>
      </c>
      <c r="AP25" s="41">
        <v>2.76304191E-4</v>
      </c>
      <c r="AQ25" s="41">
        <v>20897433.309999999</v>
      </c>
      <c r="AR25" s="41">
        <v>1.648019181</v>
      </c>
      <c r="AS25" s="37">
        <v>358967.4829</v>
      </c>
      <c r="AT25" s="37">
        <v>1.5409852479999999</v>
      </c>
      <c r="AU25" s="37">
        <v>10239.031849999999</v>
      </c>
      <c r="AV25" s="37">
        <v>6157.5835299999999</v>
      </c>
      <c r="AW25" s="37">
        <v>10556.11501</v>
      </c>
      <c r="AX25" s="37">
        <v>487.02245790000001</v>
      </c>
      <c r="AY25" s="37">
        <v>1631.4506409999999</v>
      </c>
      <c r="AZ25" s="37">
        <v>925.25811039999996</v>
      </c>
      <c r="BA25" s="37">
        <v>156.4903625</v>
      </c>
      <c r="BB25" s="37">
        <v>1237.943841</v>
      </c>
      <c r="BC25" s="37">
        <v>1158.764537</v>
      </c>
      <c r="BD25" s="37">
        <v>1102.532876</v>
      </c>
      <c r="BE25" s="37">
        <v>473.20726660000003</v>
      </c>
      <c r="BF25" s="37">
        <v>21665.418809999999</v>
      </c>
      <c r="BG25" s="37">
        <v>7790.6388870000001</v>
      </c>
      <c r="BH25" s="37">
        <v>2216.0056770000001</v>
      </c>
      <c r="BI25" s="37">
        <v>3505.099768</v>
      </c>
      <c r="BJ25" s="37">
        <v>7461.7667410000004</v>
      </c>
      <c r="BK25" s="37">
        <v>1167.1576620000001</v>
      </c>
      <c r="BL25" s="37">
        <v>3082.6673959999998</v>
      </c>
      <c r="BM25" s="37">
        <v>228813.1825</v>
      </c>
      <c r="BN25" s="37">
        <v>70518.170119999995</v>
      </c>
      <c r="BO25" s="37">
        <v>0.39130848289999998</v>
      </c>
      <c r="BP25" s="37">
        <v>312.4313803</v>
      </c>
      <c r="BQ25" s="37">
        <v>135.7457565</v>
      </c>
      <c r="BR25" s="37">
        <v>655.8120308</v>
      </c>
      <c r="BS25" s="37">
        <v>21.080621990000001</v>
      </c>
      <c r="BT25" s="37">
        <v>44.601075680000001</v>
      </c>
      <c r="BU25" s="37">
        <v>2.6381827649999998</v>
      </c>
      <c r="BV25" s="37">
        <v>1245.066662</v>
      </c>
      <c r="BW25" s="37">
        <v>695.27685059999999</v>
      </c>
      <c r="BX25" s="37">
        <v>133.11184850000001</v>
      </c>
      <c r="BY25" s="37">
        <v>191.3271599</v>
      </c>
      <c r="BZ25" s="37">
        <v>988.81959319999999</v>
      </c>
      <c r="CA25" s="37">
        <v>196.70098770000001</v>
      </c>
      <c r="CB25" s="37">
        <v>62.196478990000003</v>
      </c>
      <c r="CC25" s="37">
        <v>20.076255310000001</v>
      </c>
      <c r="CD25" s="37">
        <v>122.3228805</v>
      </c>
      <c r="CE25" s="37">
        <v>840.04943000000003</v>
      </c>
      <c r="CF25">
        <v>47086.389158099497</v>
      </c>
      <c r="CG25" s="37">
        <v>386013.15649999998</v>
      </c>
      <c r="CH25" s="37">
        <v>21400444.43</v>
      </c>
      <c r="CI25" s="37">
        <v>6.0095026399999999E-3</v>
      </c>
      <c r="CJ25" s="37">
        <v>2.53662348E-4</v>
      </c>
      <c r="CK25" s="37">
        <v>61690759.32</v>
      </c>
      <c r="CL25" s="41">
        <v>1.6850450720000001</v>
      </c>
      <c r="CM25" s="37">
        <v>1.6201209860000001</v>
      </c>
      <c r="CP25" s="37">
        <f t="shared" si="0"/>
        <v>9658.9223855742857</v>
      </c>
      <c r="CQ25" s="50">
        <f t="shared" si="5"/>
        <v>76322.010275140157</v>
      </c>
      <c r="CR25" s="37">
        <f t="shared" si="1"/>
        <v>3746.9848671101636</v>
      </c>
      <c r="CS25" s="50">
        <f t="shared" si="6"/>
        <v>75892.900071460739</v>
      </c>
      <c r="CT25" s="37">
        <f t="shared" si="7"/>
        <v>3641.8743099999997</v>
      </c>
      <c r="CU25" s="37">
        <f t="shared" si="3"/>
        <v>519080.47836543189</v>
      </c>
      <c r="CV25" s="37">
        <f t="shared" si="4"/>
        <v>485047.06808491878</v>
      </c>
    </row>
    <row r="26" spans="1:100" x14ac:dyDescent="0.25">
      <c r="A26">
        <v>2028</v>
      </c>
      <c r="B26" s="37">
        <v>10075.17871</v>
      </c>
      <c r="C26" s="37">
        <v>5955.6993620000003</v>
      </c>
      <c r="D26" s="37">
        <v>4610.4598020000003</v>
      </c>
      <c r="E26" s="37">
        <v>473.22595860000001</v>
      </c>
      <c r="F26" s="37">
        <v>1532.5196430000001</v>
      </c>
      <c r="G26" s="37">
        <v>910.74917949999997</v>
      </c>
      <c r="H26" s="37">
        <v>145.5682554</v>
      </c>
      <c r="I26" s="37">
        <v>1024.75414</v>
      </c>
      <c r="J26" s="37">
        <v>1162.085873</v>
      </c>
      <c r="K26" s="37">
        <v>1094.4922979999999</v>
      </c>
      <c r="L26" s="37">
        <v>471.99290980000001</v>
      </c>
      <c r="M26" s="37">
        <v>21153.43605</v>
      </c>
      <c r="N26" s="37">
        <v>7446.6513450000002</v>
      </c>
      <c r="O26" s="37">
        <v>2163.7058299999999</v>
      </c>
      <c r="P26" s="37">
        <v>3507.0163320000001</v>
      </c>
      <c r="Q26" s="37">
        <v>7125.3692609999998</v>
      </c>
      <c r="R26" s="37">
        <v>1094.1338969999999</v>
      </c>
      <c r="S26" s="37">
        <v>3031.482109</v>
      </c>
      <c r="T26" s="37">
        <v>214787.39780000001</v>
      </c>
      <c r="U26" s="37">
        <v>69759.191560000007</v>
      </c>
      <c r="V26" s="37">
        <v>0.73521977130000005</v>
      </c>
      <c r="W26" s="37">
        <v>426.3462811</v>
      </c>
      <c r="X26" s="37">
        <v>160.1126787</v>
      </c>
      <c r="Y26" s="37">
        <v>3739.5317869999999</v>
      </c>
      <c r="Z26" s="37">
        <v>33.893479659999997</v>
      </c>
      <c r="AA26" s="37">
        <v>42.160664099999998</v>
      </c>
      <c r="AB26" s="37">
        <v>21.5562948</v>
      </c>
      <c r="AC26" s="37">
        <v>574.73605610000004</v>
      </c>
      <c r="AD26" s="37">
        <v>449.70197039999999</v>
      </c>
      <c r="AE26" s="37">
        <v>149.5819769</v>
      </c>
      <c r="AF26" s="37">
        <v>411.7289212</v>
      </c>
      <c r="AG26" s="37">
        <v>892.64793220000001</v>
      </c>
      <c r="AH26" s="37">
        <v>156.52594089999999</v>
      </c>
      <c r="AI26" s="37">
        <v>1.61056135</v>
      </c>
      <c r="AJ26" s="37">
        <v>21.13583027</v>
      </c>
      <c r="AK26" s="37">
        <v>65.010330010000004</v>
      </c>
      <c r="AL26" s="37">
        <v>353.14182119999998</v>
      </c>
      <c r="AM26">
        <v>47132.326864130002</v>
      </c>
      <c r="AN26" s="41">
        <v>21358489.699999999</v>
      </c>
      <c r="AO26" s="41">
        <v>5.9335260299999996E-3</v>
      </c>
      <c r="AP26" s="41">
        <v>2.8029493000000002E-4</v>
      </c>
      <c r="AQ26" s="41">
        <v>20660188.23</v>
      </c>
      <c r="AR26" s="41">
        <v>1.686319567</v>
      </c>
      <c r="AS26" s="37">
        <v>365025.26809999999</v>
      </c>
      <c r="AT26" s="37">
        <v>1.5770715369999999</v>
      </c>
      <c r="AU26" s="37">
        <v>10443.33087</v>
      </c>
      <c r="AV26" s="37">
        <v>6340.0290429999995</v>
      </c>
      <c r="AW26" s="37">
        <v>11198.0106</v>
      </c>
      <c r="AX26" s="37">
        <v>500.07531369999998</v>
      </c>
      <c r="AY26" s="37">
        <v>1673.835566</v>
      </c>
      <c r="AZ26" s="37">
        <v>953.41096519999996</v>
      </c>
      <c r="BA26" s="37">
        <v>161.44924610000001</v>
      </c>
      <c r="BB26" s="37">
        <v>1347.080019</v>
      </c>
      <c r="BC26" s="37">
        <v>1176.406776</v>
      </c>
      <c r="BD26" s="37">
        <v>1126.1946</v>
      </c>
      <c r="BE26" s="37">
        <v>482.49937169999998</v>
      </c>
      <c r="BF26" s="37">
        <v>22171.394830000001</v>
      </c>
      <c r="BG26" s="37">
        <v>7959.7424289999999</v>
      </c>
      <c r="BH26" s="37">
        <v>2295.3465390000001</v>
      </c>
      <c r="BI26" s="37">
        <v>3545.7794370000001</v>
      </c>
      <c r="BJ26" s="37">
        <v>7610.0619790000001</v>
      </c>
      <c r="BK26" s="37">
        <v>1198.3837120000001</v>
      </c>
      <c r="BL26" s="37">
        <v>3143.255979</v>
      </c>
      <c r="BM26" s="37">
        <v>233724.03899999999</v>
      </c>
      <c r="BN26" s="37">
        <v>72201.859429999997</v>
      </c>
      <c r="BO26" s="37">
        <v>0.36851555180000001</v>
      </c>
      <c r="BP26" s="37">
        <v>297.39853490000002</v>
      </c>
      <c r="BQ26" s="37">
        <v>139.7048327</v>
      </c>
      <c r="BR26" s="37">
        <v>490.43917720000002</v>
      </c>
      <c r="BS26" s="37">
        <v>17.79293281</v>
      </c>
      <c r="BT26" s="37">
        <v>40.22120718</v>
      </c>
      <c r="BU26" s="37">
        <v>2.232690115</v>
      </c>
      <c r="BV26" s="37">
        <v>1211.8129960000001</v>
      </c>
      <c r="BW26" s="37">
        <v>668.74722750000001</v>
      </c>
      <c r="BX26" s="37">
        <v>117.1020793</v>
      </c>
      <c r="BY26" s="37">
        <v>184.54733150000001</v>
      </c>
      <c r="BZ26" s="37">
        <v>943.67472329999998</v>
      </c>
      <c r="CA26" s="37">
        <v>205.922088</v>
      </c>
      <c r="CB26" s="37">
        <v>74.307628300000005</v>
      </c>
      <c r="CC26" s="37">
        <v>20.07984802</v>
      </c>
      <c r="CD26" s="37">
        <v>146.09704400000001</v>
      </c>
      <c r="CE26" s="37">
        <v>915.77466830000003</v>
      </c>
      <c r="CF26">
        <v>47807.193797995002</v>
      </c>
      <c r="CG26" s="37">
        <v>394728.40919999999</v>
      </c>
      <c r="CH26" s="37">
        <v>21155542.789999999</v>
      </c>
      <c r="CI26" s="37">
        <v>6.1921363400000004E-3</v>
      </c>
      <c r="CJ26" s="37">
        <v>2.5870416799999999E-4</v>
      </c>
      <c r="CK26" s="37">
        <v>63357939.100000001</v>
      </c>
      <c r="CL26" s="41">
        <v>1.7345019749999999</v>
      </c>
      <c r="CM26" s="37">
        <v>1.6721936879999999</v>
      </c>
      <c r="CP26" s="37">
        <f t="shared" si="0"/>
        <v>9802.0719960163897</v>
      </c>
      <c r="CQ26" s="50">
        <f t="shared" si="5"/>
        <v>75524.852199942863</v>
      </c>
      <c r="CR26" s="37">
        <f t="shared" si="1"/>
        <v>3671.9615298685558</v>
      </c>
      <c r="CS26" s="50">
        <f t="shared" si="6"/>
        <v>75152.513839292296</v>
      </c>
      <c r="CT26" s="37">
        <f t="shared" si="7"/>
        <v>3684.0957436200001</v>
      </c>
      <c r="CU26" s="37">
        <f t="shared" si="3"/>
        <v>527862.52722433093</v>
      </c>
      <c r="CV26" s="37">
        <f t="shared" si="4"/>
        <v>490982.07029425213</v>
      </c>
    </row>
    <row r="27" spans="1:100" x14ac:dyDescent="0.25">
      <c r="A27">
        <v>2029</v>
      </c>
      <c r="B27" s="37">
        <v>10253.607239999999</v>
      </c>
      <c r="C27" s="37">
        <v>6083.6742919999997</v>
      </c>
      <c r="D27" s="37">
        <v>4691.8819530000001</v>
      </c>
      <c r="E27" s="37">
        <v>481.94186389999999</v>
      </c>
      <c r="F27" s="37">
        <v>1555.7274219999999</v>
      </c>
      <c r="G27" s="37">
        <v>932.45210640000005</v>
      </c>
      <c r="H27" s="37">
        <v>147.50129810000001</v>
      </c>
      <c r="I27" s="37">
        <v>1058.2622120000001</v>
      </c>
      <c r="J27" s="37">
        <v>1179.919298</v>
      </c>
      <c r="K27" s="37">
        <v>1113.6137040000001</v>
      </c>
      <c r="L27" s="37">
        <v>480.00908579999998</v>
      </c>
      <c r="M27" s="37">
        <v>21534.163509999998</v>
      </c>
      <c r="N27" s="37">
        <v>7571.527419</v>
      </c>
      <c r="O27" s="37">
        <v>2227.3428720000002</v>
      </c>
      <c r="P27" s="37">
        <v>3545.8596069999999</v>
      </c>
      <c r="Q27" s="37">
        <v>7223.6100479999996</v>
      </c>
      <c r="R27" s="37">
        <v>1109.706113</v>
      </c>
      <c r="S27" s="37">
        <v>3086.0496229999999</v>
      </c>
      <c r="T27" s="37">
        <v>218369.15900000001</v>
      </c>
      <c r="U27" s="37">
        <v>71253.144130000001</v>
      </c>
      <c r="V27" s="37">
        <v>0.72346266530000003</v>
      </c>
      <c r="W27" s="37">
        <v>420.67824259999998</v>
      </c>
      <c r="X27" s="37">
        <v>157.42767570000001</v>
      </c>
      <c r="Y27" s="37">
        <v>3855.9736790000002</v>
      </c>
      <c r="Z27" s="37">
        <v>34.711268910000001</v>
      </c>
      <c r="AA27" s="37">
        <v>43.133497329999997</v>
      </c>
      <c r="AB27" s="37">
        <v>22.069441999999999</v>
      </c>
      <c r="AC27" s="37">
        <v>581.0713154</v>
      </c>
      <c r="AD27" s="37">
        <v>456.31858720000002</v>
      </c>
      <c r="AE27" s="37">
        <v>151.0665559</v>
      </c>
      <c r="AF27" s="37">
        <v>428.9377619</v>
      </c>
      <c r="AG27" s="37">
        <v>859.29486450000002</v>
      </c>
      <c r="AH27" s="37">
        <v>159.623614</v>
      </c>
      <c r="AI27" s="37">
        <v>1.5483637320000001</v>
      </c>
      <c r="AJ27" s="37">
        <v>20.645401870000001</v>
      </c>
      <c r="AK27" s="37">
        <v>67.506941249999997</v>
      </c>
      <c r="AL27" s="37">
        <v>353.08721880000002</v>
      </c>
      <c r="AM27">
        <v>47890.923140471903</v>
      </c>
      <c r="AN27" s="41">
        <v>21144907.07</v>
      </c>
      <c r="AO27" s="41">
        <v>6.0618128499999998E-3</v>
      </c>
      <c r="AP27" s="41">
        <v>2.8453719999999998E-4</v>
      </c>
      <c r="AQ27" s="41">
        <v>20353032.379999999</v>
      </c>
      <c r="AR27" s="41">
        <v>1.7225278690000001</v>
      </c>
      <c r="AS27" s="37">
        <v>371512.97070000001</v>
      </c>
      <c r="AT27" s="37">
        <v>1.6105036829999999</v>
      </c>
      <c r="AU27" s="37">
        <v>10665.85723</v>
      </c>
      <c r="AV27" s="37">
        <v>6537.9885420000001</v>
      </c>
      <c r="AW27" s="37">
        <v>11664.84294</v>
      </c>
      <c r="AX27" s="37">
        <v>514.42318279999995</v>
      </c>
      <c r="AY27" s="37">
        <v>1717.8590589999999</v>
      </c>
      <c r="AZ27" s="37">
        <v>984.18195509999998</v>
      </c>
      <c r="BA27" s="37">
        <v>167.13289940000001</v>
      </c>
      <c r="BB27" s="37">
        <v>1473.191887</v>
      </c>
      <c r="BC27" s="37">
        <v>1195.6161569999999</v>
      </c>
      <c r="BD27" s="37">
        <v>1152.4427439999999</v>
      </c>
      <c r="BE27" s="37">
        <v>492.71086739999998</v>
      </c>
      <c r="BF27" s="37">
        <v>22712.452140000001</v>
      </c>
      <c r="BG27" s="37">
        <v>8123.6993309999998</v>
      </c>
      <c r="BH27" s="37">
        <v>2379.572267</v>
      </c>
      <c r="BI27" s="37">
        <v>3587.059205</v>
      </c>
      <c r="BJ27" s="37">
        <v>7780.8299020000004</v>
      </c>
      <c r="BK27" s="37">
        <v>1234.1319080000001</v>
      </c>
      <c r="BL27" s="37">
        <v>3209.7631670000001</v>
      </c>
      <c r="BM27" s="37">
        <v>238947.7824</v>
      </c>
      <c r="BN27" s="37">
        <v>73938.491209999906</v>
      </c>
      <c r="BO27" s="37">
        <v>0.3471710006</v>
      </c>
      <c r="BP27" s="37">
        <v>282.91939239999999</v>
      </c>
      <c r="BQ27" s="37">
        <v>143.7077084</v>
      </c>
      <c r="BR27" s="37">
        <v>288.20302620000001</v>
      </c>
      <c r="BS27" s="37">
        <v>13.62123835</v>
      </c>
      <c r="BT27" s="37">
        <v>34.497669899999998</v>
      </c>
      <c r="BU27" s="37">
        <v>1.7239763420000001</v>
      </c>
      <c r="BV27" s="37">
        <v>1157.2965200000001</v>
      </c>
      <c r="BW27" s="37">
        <v>629.60601670000005</v>
      </c>
      <c r="BX27" s="37">
        <v>97.241864759999999</v>
      </c>
      <c r="BY27" s="37">
        <v>175.0357951</v>
      </c>
      <c r="BZ27" s="37">
        <v>892.77735870000004</v>
      </c>
      <c r="CA27" s="37">
        <v>213.4744876</v>
      </c>
      <c r="CB27" s="37">
        <v>87.706445389999999</v>
      </c>
      <c r="CC27" s="37">
        <v>19.937739449999999</v>
      </c>
      <c r="CD27" s="37">
        <v>173.4897953</v>
      </c>
      <c r="CE27" s="37">
        <v>986.58492550000005</v>
      </c>
      <c r="CF27">
        <v>48588.817585756296</v>
      </c>
      <c r="CG27" s="37">
        <v>403678.20020000002</v>
      </c>
      <c r="CH27" s="37">
        <v>20911175.16</v>
      </c>
      <c r="CI27" s="37">
        <v>6.3674343900000001E-3</v>
      </c>
      <c r="CJ27" s="37">
        <v>2.6330647599999998E-4</v>
      </c>
      <c r="CK27" s="37">
        <v>63171558.780000001</v>
      </c>
      <c r="CL27" s="41">
        <v>1.782547042</v>
      </c>
      <c r="CM27" s="37">
        <v>1.722149366</v>
      </c>
      <c r="CP27" s="37">
        <f t="shared" si="0"/>
        <v>9658.5585746391389</v>
      </c>
      <c r="CQ27" s="50">
        <f t="shared" si="5"/>
        <v>74696.78651493213</v>
      </c>
      <c r="CR27" s="37">
        <f t="shared" si="1"/>
        <v>3595.8904695746269</v>
      </c>
      <c r="CS27" s="50">
        <f t="shared" si="6"/>
        <v>74411.840699792956</v>
      </c>
      <c r="CT27" s="37">
        <f t="shared" si="7"/>
        <v>3684.0812981999998</v>
      </c>
      <c r="CU27" s="37">
        <f t="shared" si="3"/>
        <v>536622.36280012003</v>
      </c>
      <c r="CV27" s="37">
        <f t="shared" si="4"/>
        <v>497411.62499979674</v>
      </c>
    </row>
    <row r="28" spans="1:100" x14ac:dyDescent="0.25">
      <c r="A28">
        <v>2030</v>
      </c>
      <c r="B28" s="37">
        <v>10450.21573</v>
      </c>
      <c r="C28" s="37">
        <v>6221.5303299999996</v>
      </c>
      <c r="D28" s="37">
        <v>4782.6076119999998</v>
      </c>
      <c r="E28" s="37">
        <v>491.5248383</v>
      </c>
      <c r="F28" s="37">
        <v>1580.732904</v>
      </c>
      <c r="G28" s="37">
        <v>956.0680979</v>
      </c>
      <c r="H28" s="37">
        <v>149.838303</v>
      </c>
      <c r="I28" s="37">
        <v>1096.062968</v>
      </c>
      <c r="J28" s="37">
        <v>1199.5829819999999</v>
      </c>
      <c r="K28" s="37">
        <v>1134.942542</v>
      </c>
      <c r="L28" s="37">
        <v>488.79756830000002</v>
      </c>
      <c r="M28" s="37">
        <v>21947.14071</v>
      </c>
      <c r="N28" s="37">
        <v>7700.5140250000004</v>
      </c>
      <c r="O28" s="37">
        <v>2294.9158750000001</v>
      </c>
      <c r="P28" s="37">
        <v>3585.4696359999998</v>
      </c>
      <c r="Q28" s="37">
        <v>7340.545255</v>
      </c>
      <c r="R28" s="37">
        <v>1128.194747</v>
      </c>
      <c r="S28" s="37">
        <v>3146.7146910000001</v>
      </c>
      <c r="T28" s="37">
        <v>222245.5865</v>
      </c>
      <c r="U28" s="37">
        <v>72790.392089999994</v>
      </c>
      <c r="V28" s="37">
        <v>0.71237788560000004</v>
      </c>
      <c r="W28" s="37">
        <v>415.1735056</v>
      </c>
      <c r="X28" s="37">
        <v>154.41897650000001</v>
      </c>
      <c r="Y28" s="37">
        <v>3960.3974029999999</v>
      </c>
      <c r="Z28" s="37">
        <v>35.260012170000003</v>
      </c>
      <c r="AA28" s="37">
        <v>43.727339720000003</v>
      </c>
      <c r="AB28" s="37">
        <v>22.385318779999999</v>
      </c>
      <c r="AC28" s="37">
        <v>583.22960490000003</v>
      </c>
      <c r="AD28" s="37">
        <v>460.8925218</v>
      </c>
      <c r="AE28" s="37">
        <v>151.31114500000001</v>
      </c>
      <c r="AF28" s="37">
        <v>445.83456849999999</v>
      </c>
      <c r="AG28" s="37">
        <v>827.48208390000002</v>
      </c>
      <c r="AH28" s="37">
        <v>162.68500019999999</v>
      </c>
      <c r="AI28" s="37">
        <v>1.4901703580000001</v>
      </c>
      <c r="AJ28" s="37">
        <v>20.17644048</v>
      </c>
      <c r="AK28" s="37">
        <v>70.114230309999996</v>
      </c>
      <c r="AL28" s="37">
        <v>352.51274949999998</v>
      </c>
      <c r="AM28">
        <v>48705.634222857501</v>
      </c>
      <c r="AN28" s="41">
        <v>20932120.350000001</v>
      </c>
      <c r="AO28" s="41">
        <v>6.1839610499999998E-3</v>
      </c>
      <c r="AP28" s="41">
        <v>2.89148985E-4</v>
      </c>
      <c r="AQ28" s="41">
        <v>19936781.899999999</v>
      </c>
      <c r="AR28" s="41">
        <v>1.75706947</v>
      </c>
      <c r="AS28" s="37">
        <v>378439.18079999997</v>
      </c>
      <c r="AT28" s="37">
        <v>1.6417626590000001</v>
      </c>
      <c r="AU28" s="37">
        <v>10903.85651</v>
      </c>
      <c r="AV28" s="37">
        <v>6751.1129899999996</v>
      </c>
      <c r="AW28" s="37">
        <v>11955.85194</v>
      </c>
      <c r="AX28" s="37">
        <v>530.33505290000005</v>
      </c>
      <c r="AY28" s="37">
        <v>1768.4950839999999</v>
      </c>
      <c r="AZ28" s="37">
        <v>1018.345272</v>
      </c>
      <c r="BA28" s="37">
        <v>173.61217780000001</v>
      </c>
      <c r="BB28" s="37">
        <v>1617.262215</v>
      </c>
      <c r="BC28" s="37">
        <v>1218.2780270000001</v>
      </c>
      <c r="BD28" s="37">
        <v>1182.2756790000001</v>
      </c>
      <c r="BE28" s="37">
        <v>503.99639200000001</v>
      </c>
      <c r="BF28" s="37">
        <v>23357.939849999999</v>
      </c>
      <c r="BG28" s="37">
        <v>8318.8349159999998</v>
      </c>
      <c r="BH28" s="37">
        <v>2469.7873209999998</v>
      </c>
      <c r="BI28" s="37">
        <v>3629.955958</v>
      </c>
      <c r="BJ28" s="37">
        <v>7985.3250029999999</v>
      </c>
      <c r="BK28" s="37">
        <v>1275.784658</v>
      </c>
      <c r="BL28" s="37">
        <v>3284.5549449999999</v>
      </c>
      <c r="BM28" s="37">
        <v>244705.9596</v>
      </c>
      <c r="BN28" s="37">
        <v>75735.023010000004</v>
      </c>
      <c r="BO28" s="37">
        <v>0.3278689407</v>
      </c>
      <c r="BP28" s="37">
        <v>270.2284611</v>
      </c>
      <c r="BQ28" s="37">
        <v>148.43611150000001</v>
      </c>
      <c r="BR28" s="37">
        <v>3492.0825479999999</v>
      </c>
      <c r="BS28" s="37">
        <v>81.458922779999995</v>
      </c>
      <c r="BT28" s="37">
        <v>131.002239</v>
      </c>
      <c r="BU28" s="37">
        <v>9.7412411920000004</v>
      </c>
      <c r="BV28" s="37">
        <v>2451.7771699999998</v>
      </c>
      <c r="BW28" s="37">
        <v>1414.668899</v>
      </c>
      <c r="BX28" s="37">
        <v>400.56193530000002</v>
      </c>
      <c r="BY28" s="37">
        <v>357.27829889999998</v>
      </c>
      <c r="BZ28" s="37">
        <v>801.3465205</v>
      </c>
      <c r="CA28" s="37">
        <v>208.21867359999999</v>
      </c>
      <c r="CB28" s="37">
        <v>97.183779509999894</v>
      </c>
      <c r="CC28" s="37">
        <v>18.716384590000001</v>
      </c>
      <c r="CD28" s="37">
        <v>194.3725</v>
      </c>
      <c r="CE28" s="37">
        <v>998.20642210000005</v>
      </c>
      <c r="CF28">
        <v>49416.2374941179</v>
      </c>
      <c r="CG28" s="37">
        <v>419462.19459999999</v>
      </c>
      <c r="CH28" s="37">
        <v>20668323.84</v>
      </c>
      <c r="CI28" s="37">
        <v>6.5420022299999998E-3</v>
      </c>
      <c r="CJ28" s="37">
        <v>2.6786429599999999E-4</v>
      </c>
      <c r="CK28" s="37">
        <v>63022746.079999998</v>
      </c>
      <c r="CL28" s="41">
        <v>1.8304508349999999</v>
      </c>
      <c r="CM28" s="37">
        <v>1.7702710770000001</v>
      </c>
      <c r="CP28" s="37">
        <f t="shared" si="0"/>
        <v>9536.1347366722857</v>
      </c>
      <c r="CQ28" s="50">
        <f t="shared" si="5"/>
        <v>73868.261341005738</v>
      </c>
      <c r="CR28" s="37">
        <f t="shared" si="1"/>
        <v>3511.2872247092391</v>
      </c>
      <c r="CS28" s="50">
        <f t="shared" si="6"/>
        <v>73670.062082583652</v>
      </c>
      <c r="CT28" s="37">
        <f t="shared" si="7"/>
        <v>6289.4201745000009</v>
      </c>
      <c r="CU28" s="37">
        <f t="shared" si="3"/>
        <v>552282.82814850868</v>
      </c>
      <c r="CV28" s="37">
        <f t="shared" si="4"/>
        <v>504326.16438325396</v>
      </c>
    </row>
    <row r="29" spans="1:100" x14ac:dyDescent="0.25">
      <c r="A29">
        <v>2031</v>
      </c>
      <c r="B29" s="37">
        <v>10660.64064</v>
      </c>
      <c r="C29" s="37">
        <v>6366.786274</v>
      </c>
      <c r="D29" s="37">
        <v>4884.060786</v>
      </c>
      <c r="E29" s="37">
        <v>501.88829390000001</v>
      </c>
      <c r="F29" s="37">
        <v>1607.3787400000001</v>
      </c>
      <c r="G29" s="37">
        <v>981.48403450000001</v>
      </c>
      <c r="H29" s="37">
        <v>152.52223000000001</v>
      </c>
      <c r="I29" s="37">
        <v>1136.3476840000001</v>
      </c>
      <c r="J29" s="37">
        <v>1221.071109</v>
      </c>
      <c r="K29" s="37">
        <v>1157.991162</v>
      </c>
      <c r="L29" s="37">
        <v>498.27724030000002</v>
      </c>
      <c r="M29" s="37">
        <v>22390.224610000001</v>
      </c>
      <c r="N29" s="37">
        <v>7833.7507660000001</v>
      </c>
      <c r="O29" s="37">
        <v>2366.0013560000002</v>
      </c>
      <c r="P29" s="37">
        <v>3626.1761729999998</v>
      </c>
      <c r="Q29" s="37">
        <v>7476.6742999999997</v>
      </c>
      <c r="R29" s="37">
        <v>1149.1837840000001</v>
      </c>
      <c r="S29" s="37">
        <v>3213.6497610000001</v>
      </c>
      <c r="T29" s="37">
        <v>226389.36910000001</v>
      </c>
      <c r="U29" s="37">
        <v>74368.995460000006</v>
      </c>
      <c r="V29" s="37">
        <v>0.70852767260000005</v>
      </c>
      <c r="W29" s="37">
        <v>410.03974119999998</v>
      </c>
      <c r="X29" s="37">
        <v>151.07939529999999</v>
      </c>
      <c r="Y29" s="37">
        <v>2809.8188380000001</v>
      </c>
      <c r="Z29" s="37">
        <v>65.198741530000007</v>
      </c>
      <c r="AA29" s="37">
        <v>102.96115380000001</v>
      </c>
      <c r="AB29" s="37">
        <v>50.675823520000002</v>
      </c>
      <c r="AC29" s="37">
        <v>1330.2916760000001</v>
      </c>
      <c r="AD29" s="37">
        <v>1057.008141</v>
      </c>
      <c r="AE29" s="37">
        <v>363.48856569999998</v>
      </c>
      <c r="AF29" s="37">
        <v>602.71539359999997</v>
      </c>
      <c r="AG29" s="37">
        <v>802.18976880000002</v>
      </c>
      <c r="AH29" s="37">
        <v>164.02022339999999</v>
      </c>
      <c r="AI29" s="37">
        <v>1.4396496519999999</v>
      </c>
      <c r="AJ29" s="37">
        <v>19.784842149999999</v>
      </c>
      <c r="AK29" s="37">
        <v>72.262942050000007</v>
      </c>
      <c r="AL29" s="37">
        <v>352.45019910000002</v>
      </c>
      <c r="AM29">
        <v>49554.808274853698</v>
      </c>
      <c r="AN29" s="41">
        <v>20720107.379999999</v>
      </c>
      <c r="AO29" s="41">
        <v>6.3012284199999999E-3</v>
      </c>
      <c r="AP29" s="41">
        <v>2.9443678399999998E-4</v>
      </c>
      <c r="AQ29" s="41">
        <v>19097367.670000002</v>
      </c>
      <c r="AR29" s="41">
        <v>1.7904518620000001</v>
      </c>
      <c r="AS29" s="37">
        <v>386338.60710000002</v>
      </c>
      <c r="AT29" s="37">
        <v>1.671337152</v>
      </c>
      <c r="AU29" s="37">
        <v>11278.474389999999</v>
      </c>
      <c r="AV29" s="37">
        <v>6997.3783069999999</v>
      </c>
      <c r="AW29" s="37">
        <v>11809.53513</v>
      </c>
      <c r="AX29" s="37">
        <v>549.68694419999997</v>
      </c>
      <c r="AY29" s="37">
        <v>1826.5776539999999</v>
      </c>
      <c r="AZ29" s="37">
        <v>1058.9879559999999</v>
      </c>
      <c r="BA29" s="37">
        <v>182.39641979999999</v>
      </c>
      <c r="BB29" s="37">
        <v>1829.4496839999999</v>
      </c>
      <c r="BC29" s="37">
        <v>1242.3908489999999</v>
      </c>
      <c r="BD29" s="37">
        <v>1218.630212</v>
      </c>
      <c r="BE29" s="37">
        <v>517.31306380000001</v>
      </c>
      <c r="BF29" s="37">
        <v>24042.881410000002</v>
      </c>
      <c r="BG29" s="37">
        <v>8502.8953650000003</v>
      </c>
      <c r="BH29" s="37">
        <v>2564.0381659999998</v>
      </c>
      <c r="BI29" s="37">
        <v>3682.8756250000001</v>
      </c>
      <c r="BJ29" s="37">
        <v>8218.0613450000001</v>
      </c>
      <c r="BK29" s="37">
        <v>1319.3748880000001</v>
      </c>
      <c r="BL29" s="37">
        <v>3371.9106539999998</v>
      </c>
      <c r="BM29" s="37">
        <v>250864.27340000001</v>
      </c>
      <c r="BN29" s="37">
        <v>77606.934510000006</v>
      </c>
      <c r="BO29" s="37">
        <v>0.3047405285</v>
      </c>
      <c r="BP29" s="37">
        <v>250.8841511</v>
      </c>
      <c r="BQ29" s="37">
        <v>162.04487499999999</v>
      </c>
      <c r="BR29" s="37">
        <v>3241.4807070000002</v>
      </c>
      <c r="BS29" s="37">
        <v>0.1</v>
      </c>
      <c r="BT29" s="37">
        <v>67.905231470000004</v>
      </c>
      <c r="BU29" s="37">
        <v>9.9577489890000006</v>
      </c>
      <c r="BV29" s="37">
        <v>1734.8614749999999</v>
      </c>
      <c r="BW29" s="37">
        <v>1533.4305939999999</v>
      </c>
      <c r="BX29" s="37">
        <v>433.62318740000001</v>
      </c>
      <c r="BY29" s="37">
        <v>0.1</v>
      </c>
      <c r="BZ29" s="37">
        <v>720.90464010000005</v>
      </c>
      <c r="CA29" s="37">
        <v>216.98335109999999</v>
      </c>
      <c r="CB29" s="37">
        <v>114.01007799999999</v>
      </c>
      <c r="CC29" s="37">
        <v>19.066597399999999</v>
      </c>
      <c r="CD29" s="37">
        <v>224.1791824</v>
      </c>
      <c r="CE29" s="37">
        <v>1069.7751129999999</v>
      </c>
      <c r="CF29">
        <v>50305.066548382703</v>
      </c>
      <c r="CG29" s="37">
        <v>428483.6777</v>
      </c>
      <c r="CH29" s="37">
        <v>20427106.800000001</v>
      </c>
      <c r="CI29" s="37">
        <v>6.7090666800000004E-3</v>
      </c>
      <c r="CJ29" s="37">
        <v>2.7187466300000003E-4</v>
      </c>
      <c r="CK29" s="37">
        <v>63903429.850000001</v>
      </c>
      <c r="CL29" s="41">
        <v>1.8758890050000001</v>
      </c>
      <c r="CM29" s="37">
        <v>1.8165196509999999</v>
      </c>
      <c r="CP29" s="37">
        <f t="shared" si="0"/>
        <v>9564.2914985525222</v>
      </c>
      <c r="CQ29" s="50">
        <f t="shared" si="5"/>
        <v>73056.999233641458</v>
      </c>
      <c r="CR29" s="37">
        <f t="shared" si="1"/>
        <v>3364.3526160425909</v>
      </c>
      <c r="CS29" s="50">
        <f t="shared" si="6"/>
        <v>72921.329112118692</v>
      </c>
      <c r="CT29" s="37">
        <f t="shared" si="7"/>
        <v>5508.0744532999997</v>
      </c>
      <c r="CU29" s="37">
        <f t="shared" si="3"/>
        <v>561410.03492586419</v>
      </c>
      <c r="CV29" s="37">
        <f t="shared" si="4"/>
        <v>512179.09712918958</v>
      </c>
    </row>
    <row r="30" spans="1:100" x14ac:dyDescent="0.25">
      <c r="A30">
        <v>2032</v>
      </c>
      <c r="B30" s="37">
        <v>10883.75942</v>
      </c>
      <c r="C30" s="37">
        <v>6518.8891869999998</v>
      </c>
      <c r="D30" s="37">
        <v>4993.717353</v>
      </c>
      <c r="E30" s="37">
        <v>512.89410910000004</v>
      </c>
      <c r="F30" s="37">
        <v>1634.6724979999999</v>
      </c>
      <c r="G30" s="37">
        <v>1008.444667</v>
      </c>
      <c r="H30" s="37">
        <v>155.5169324</v>
      </c>
      <c r="I30" s="37">
        <v>1179.310575</v>
      </c>
      <c r="J30" s="37">
        <v>1244.0205470000001</v>
      </c>
      <c r="K30" s="37">
        <v>1182.5367699999999</v>
      </c>
      <c r="L30" s="37">
        <v>508.35359149999999</v>
      </c>
      <c r="M30" s="37">
        <v>22850.558270000001</v>
      </c>
      <c r="N30" s="37">
        <v>7964.2487019999999</v>
      </c>
      <c r="O30" s="37">
        <v>2440.3393780000001</v>
      </c>
      <c r="P30" s="37">
        <v>3667.7543569999998</v>
      </c>
      <c r="Q30" s="37">
        <v>7629.0940559999999</v>
      </c>
      <c r="R30" s="37">
        <v>1172.4480269999999</v>
      </c>
      <c r="S30" s="37">
        <v>3286.054635</v>
      </c>
      <c r="T30" s="37">
        <v>230750.70180000001</v>
      </c>
      <c r="U30" s="37">
        <v>75988.352740000002</v>
      </c>
      <c r="V30" s="37">
        <v>0.70907645249999995</v>
      </c>
      <c r="W30" s="37">
        <v>405.2720099</v>
      </c>
      <c r="X30" s="37">
        <v>147.54378209999999</v>
      </c>
      <c r="Y30" s="37">
        <v>2624.343789</v>
      </c>
      <c r="Z30" s="37">
        <v>63.353400720000003</v>
      </c>
      <c r="AA30" s="37">
        <v>101.31651429999999</v>
      </c>
      <c r="AB30" s="37">
        <v>49.754987909999997</v>
      </c>
      <c r="AC30" s="37">
        <v>1326.6653570000001</v>
      </c>
      <c r="AD30" s="37">
        <v>1085.0259739999999</v>
      </c>
      <c r="AE30" s="37">
        <v>355.4099971</v>
      </c>
      <c r="AF30" s="37">
        <v>623.87391779999996</v>
      </c>
      <c r="AG30" s="37">
        <v>780.65807529999995</v>
      </c>
      <c r="AH30" s="37">
        <v>164.8238983</v>
      </c>
      <c r="AI30" s="37">
        <v>1.3951953939999999</v>
      </c>
      <c r="AJ30" s="37">
        <v>19.4531998</v>
      </c>
      <c r="AK30" s="37">
        <v>74.351182820000005</v>
      </c>
      <c r="AL30" s="37">
        <v>352.75831899999997</v>
      </c>
      <c r="AM30">
        <v>50442.830076938102</v>
      </c>
      <c r="AN30" s="41">
        <v>20509158.550000001</v>
      </c>
      <c r="AO30" s="41">
        <v>6.41512257E-3</v>
      </c>
      <c r="AP30" s="41">
        <v>3.0117758300000002E-4</v>
      </c>
      <c r="AQ30" s="41">
        <v>17278192.940000001</v>
      </c>
      <c r="AR30" s="41">
        <v>1.823400532</v>
      </c>
      <c r="AS30" s="37">
        <v>393748.3763</v>
      </c>
      <c r="AT30" s="37">
        <v>1.6997258749999999</v>
      </c>
      <c r="AU30" s="37">
        <v>11747.49584</v>
      </c>
      <c r="AV30" s="37">
        <v>7270.2800870000001</v>
      </c>
      <c r="AW30" s="37">
        <v>11616.748100000001</v>
      </c>
      <c r="AX30" s="37">
        <v>571.73632299999997</v>
      </c>
      <c r="AY30" s="37">
        <v>1889.3091240000001</v>
      </c>
      <c r="AZ30" s="37">
        <v>1104.949278</v>
      </c>
      <c r="BA30" s="37">
        <v>193.06889670000001</v>
      </c>
      <c r="BB30" s="37">
        <v>2106.5221900000001</v>
      </c>
      <c r="BC30" s="37">
        <v>1267.773134</v>
      </c>
      <c r="BD30" s="37">
        <v>1260.7511079999999</v>
      </c>
      <c r="BE30" s="37">
        <v>532.18991449999999</v>
      </c>
      <c r="BF30" s="37">
        <v>24784.108660000002</v>
      </c>
      <c r="BG30" s="37">
        <v>8674.1734090000009</v>
      </c>
      <c r="BH30" s="37">
        <v>2663.3060740000001</v>
      </c>
      <c r="BI30" s="37">
        <v>3742.6546079999998</v>
      </c>
      <c r="BJ30" s="37">
        <v>8483.1278110000003</v>
      </c>
      <c r="BK30" s="37">
        <v>1366.8616939999999</v>
      </c>
      <c r="BL30" s="37">
        <v>3469.9722139999999</v>
      </c>
      <c r="BM30" s="37">
        <v>257422.23819999999</v>
      </c>
      <c r="BN30" s="37">
        <v>79548.758740000005</v>
      </c>
      <c r="BO30" s="37">
        <v>0.28155041889999999</v>
      </c>
      <c r="BP30" s="37">
        <v>229.6420722</v>
      </c>
      <c r="BQ30" s="37">
        <v>180.11728310000001</v>
      </c>
      <c r="BR30" s="37">
        <v>2814.975868</v>
      </c>
      <c r="BS30" s="37">
        <v>0.1</v>
      </c>
      <c r="BT30" s="37">
        <v>54.118926569999999</v>
      </c>
      <c r="BU30" s="37">
        <v>9.0572359890000005</v>
      </c>
      <c r="BV30" s="37">
        <v>1589.1936390000001</v>
      </c>
      <c r="BW30" s="37">
        <v>1498.8161339999999</v>
      </c>
      <c r="BX30" s="37">
        <v>402.35907959999997</v>
      </c>
      <c r="BY30" s="37">
        <v>0.1</v>
      </c>
      <c r="BZ30" s="37">
        <v>645.81908099999998</v>
      </c>
      <c r="CA30" s="37">
        <v>230.5430303</v>
      </c>
      <c r="CB30" s="37">
        <v>135.77971460000001</v>
      </c>
      <c r="CC30" s="37">
        <v>19.951046120000001</v>
      </c>
      <c r="CD30" s="37">
        <v>260.13363570000001</v>
      </c>
      <c r="CE30" s="37">
        <v>1164.4483760000001</v>
      </c>
      <c r="CF30">
        <v>51211.5594276052</v>
      </c>
      <c r="CG30" s="37">
        <v>438951.4621</v>
      </c>
      <c r="CH30" s="37">
        <v>20187503.239999998</v>
      </c>
      <c r="CI30" s="37">
        <v>6.8720020999999999E-3</v>
      </c>
      <c r="CJ30" s="37">
        <v>2.75933207E-4</v>
      </c>
      <c r="CK30" s="37">
        <v>59575591.469999999</v>
      </c>
      <c r="CL30" s="41">
        <v>1.9231379260000001</v>
      </c>
      <c r="CM30" s="37">
        <v>1.8618445770000001</v>
      </c>
      <c r="CP30" s="37">
        <f t="shared" si="0"/>
        <v>8829.3535434235891</v>
      </c>
      <c r="CQ30" s="50">
        <f t="shared" si="5"/>
        <v>72136.565341198919</v>
      </c>
      <c r="CR30" s="37">
        <f t="shared" si="1"/>
        <v>3061.5550806254951</v>
      </c>
      <c r="CS30" s="50">
        <f t="shared" si="6"/>
        <v>72155.7132384414</v>
      </c>
      <c r="CT30" s="37">
        <f t="shared" si="7"/>
        <v>5481.44193842</v>
      </c>
      <c r="CU30" s="37">
        <f t="shared" si="3"/>
        <v>571128.94039002561</v>
      </c>
      <c r="CV30" s="37">
        <f t="shared" si="4"/>
        <v>519408.47468790156</v>
      </c>
    </row>
    <row r="31" spans="1:100" x14ac:dyDescent="0.25">
      <c r="A31">
        <v>2033</v>
      </c>
      <c r="B31" s="37">
        <v>11117.892260000001</v>
      </c>
      <c r="C31" s="37">
        <v>6676.2251100000003</v>
      </c>
      <c r="D31" s="37">
        <v>5110.1741430000002</v>
      </c>
      <c r="E31" s="37">
        <v>524.43107580000003</v>
      </c>
      <c r="F31" s="37">
        <v>1662.576403</v>
      </c>
      <c r="G31" s="37">
        <v>1036.7498000000001</v>
      </c>
      <c r="H31" s="37">
        <v>158.79694330000001</v>
      </c>
      <c r="I31" s="37">
        <v>1225.054322</v>
      </c>
      <c r="J31" s="37">
        <v>1268.260039</v>
      </c>
      <c r="K31" s="37">
        <v>1207.679234</v>
      </c>
      <c r="L31" s="37">
        <v>518.94623539999998</v>
      </c>
      <c r="M31" s="37">
        <v>23327.581549999999</v>
      </c>
      <c r="N31" s="37">
        <v>8093.4743120000003</v>
      </c>
      <c r="O31" s="37">
        <v>2517.954577</v>
      </c>
      <c r="P31" s="37">
        <v>3709.5821449999999</v>
      </c>
      <c r="Q31" s="37">
        <v>7795.0174710000001</v>
      </c>
      <c r="R31" s="37">
        <v>1197.6494660000001</v>
      </c>
      <c r="S31" s="37">
        <v>3362.8874689999998</v>
      </c>
      <c r="T31" s="37">
        <v>235291.12520000001</v>
      </c>
      <c r="U31" s="37">
        <v>77647.108349999995</v>
      </c>
      <c r="V31" s="37">
        <v>0.7119495226</v>
      </c>
      <c r="W31" s="37">
        <v>400.82055079999998</v>
      </c>
      <c r="X31" s="37">
        <v>143.8704505</v>
      </c>
      <c r="Y31" s="37">
        <v>2447.615029</v>
      </c>
      <c r="Z31" s="37">
        <v>61.527363489999999</v>
      </c>
      <c r="AA31" s="37">
        <v>99.711930940000002</v>
      </c>
      <c r="AB31" s="37">
        <v>48.852079799999998</v>
      </c>
      <c r="AC31" s="37">
        <v>1322.761285</v>
      </c>
      <c r="AD31" s="37">
        <v>1114.0379800000001</v>
      </c>
      <c r="AE31" s="37">
        <v>348.20424459999998</v>
      </c>
      <c r="AF31" s="37">
        <v>608.79777639999998</v>
      </c>
      <c r="AG31" s="37">
        <v>761.45934009999996</v>
      </c>
      <c r="AH31" s="37">
        <v>165.45733329999999</v>
      </c>
      <c r="AI31" s="37">
        <v>1.3553610469999999</v>
      </c>
      <c r="AJ31" s="37">
        <v>19.164317530000002</v>
      </c>
      <c r="AK31" s="37">
        <v>76.495700769999999</v>
      </c>
      <c r="AL31" s="37">
        <v>353.2126222</v>
      </c>
      <c r="AM31">
        <v>51350.848192530699</v>
      </c>
      <c r="AN31" s="41">
        <v>20300105.170000002</v>
      </c>
      <c r="AO31" s="41">
        <v>6.5279436499999996E-3</v>
      </c>
      <c r="AP31" s="41">
        <v>3.1017693600000001E-4</v>
      </c>
      <c r="AQ31" s="41">
        <v>14936227.73</v>
      </c>
      <c r="AR31" s="41">
        <v>1.856386528</v>
      </c>
      <c r="AS31" s="37">
        <v>401423.22139999998</v>
      </c>
      <c r="AT31" s="37">
        <v>1.7274788409999999</v>
      </c>
      <c r="AU31" s="37">
        <v>12280.922259999999</v>
      </c>
      <c r="AV31" s="37">
        <v>7562.1733629999999</v>
      </c>
      <c r="AW31" s="37">
        <v>11377.63593</v>
      </c>
      <c r="AX31" s="37">
        <v>595.79777109999998</v>
      </c>
      <c r="AY31" s="37">
        <v>1954.980399</v>
      </c>
      <c r="AZ31" s="37">
        <v>1155.0474400000001</v>
      </c>
      <c r="BA31" s="37">
        <v>205.28792569999999</v>
      </c>
      <c r="BB31" s="37">
        <v>2447.3672670000001</v>
      </c>
      <c r="BC31" s="37">
        <v>1294.038761</v>
      </c>
      <c r="BD31" s="37">
        <v>1306.971082</v>
      </c>
      <c r="BE31" s="37">
        <v>548.24226299999998</v>
      </c>
      <c r="BF31" s="37">
        <v>25567.602190000001</v>
      </c>
      <c r="BG31" s="37">
        <v>8834.6621400000004</v>
      </c>
      <c r="BH31" s="37">
        <v>2767.7841290000001</v>
      </c>
      <c r="BI31" s="37">
        <v>3807.2771550000002</v>
      </c>
      <c r="BJ31" s="37">
        <v>8774.7435509999996</v>
      </c>
      <c r="BK31" s="37">
        <v>1418.214283</v>
      </c>
      <c r="BL31" s="37">
        <v>3576.6926469999999</v>
      </c>
      <c r="BM31" s="37">
        <v>264272.83039999998</v>
      </c>
      <c r="BN31" s="37">
        <v>81551.105559999996</v>
      </c>
      <c r="BO31" s="37">
        <v>0.25952038020000001</v>
      </c>
      <c r="BP31" s="37">
        <v>208.6636766</v>
      </c>
      <c r="BQ31" s="37">
        <v>201.41240189999999</v>
      </c>
      <c r="BR31" s="37">
        <v>2246.5791530000001</v>
      </c>
      <c r="BS31" s="37">
        <v>0.1</v>
      </c>
      <c r="BT31" s="37">
        <v>36.66339421</v>
      </c>
      <c r="BU31" s="37">
        <v>7.7325781329999996</v>
      </c>
      <c r="BV31" s="37">
        <v>1378.7468590000001</v>
      </c>
      <c r="BW31" s="37">
        <v>1415.045744</v>
      </c>
      <c r="BX31" s="37">
        <v>355.15084630000001</v>
      </c>
      <c r="BY31" s="37">
        <v>0.1</v>
      </c>
      <c r="BZ31" s="37">
        <v>573.98633719999998</v>
      </c>
      <c r="CA31" s="37">
        <v>245.12513659999999</v>
      </c>
      <c r="CB31" s="37">
        <v>161.38283150000001</v>
      </c>
      <c r="CC31" s="37">
        <v>20.985376819999999</v>
      </c>
      <c r="CD31" s="37">
        <v>300.62802790000001</v>
      </c>
      <c r="CE31" s="37">
        <v>1265.777527</v>
      </c>
      <c r="CF31">
        <v>52132.6861345383</v>
      </c>
      <c r="CG31" s="37">
        <v>449717.71600000001</v>
      </c>
      <c r="CH31" s="37">
        <v>19952324.390000001</v>
      </c>
      <c r="CI31" s="37">
        <v>7.0337762400000002E-3</v>
      </c>
      <c r="CJ31" s="37">
        <v>2.79476101E-4</v>
      </c>
      <c r="CK31" s="37">
        <v>52702275.969999999</v>
      </c>
      <c r="CL31" s="41">
        <v>1.9715683020000001</v>
      </c>
      <c r="CM31" s="37">
        <v>1.906775903</v>
      </c>
      <c r="CP31" s="37">
        <f t="shared" si="0"/>
        <v>7724.5713975868257</v>
      </c>
      <c r="CQ31" s="50">
        <f t="shared" si="5"/>
        <v>71182.005251753377</v>
      </c>
      <c r="CR31" s="37">
        <f t="shared" si="1"/>
        <v>2681.8698109250163</v>
      </c>
      <c r="CS31" s="50">
        <f t="shared" si="6"/>
        <v>71384.887058840846</v>
      </c>
      <c r="CT31" s="37">
        <f t="shared" si="7"/>
        <v>5344.3547510200005</v>
      </c>
      <c r="CU31" s="37">
        <f t="shared" si="3"/>
        <v>580756.9787112216</v>
      </c>
      <c r="CV31" s="37">
        <f t="shared" si="4"/>
        <v>526840.82648279623</v>
      </c>
    </row>
    <row r="32" spans="1:100" x14ac:dyDescent="0.25">
      <c r="A32">
        <v>2034</v>
      </c>
      <c r="B32" s="37">
        <v>11360.930050000001</v>
      </c>
      <c r="C32" s="37">
        <v>6836.9096380000001</v>
      </c>
      <c r="D32" s="37">
        <v>5232.858303</v>
      </c>
      <c r="E32" s="37">
        <v>536.38602109999999</v>
      </c>
      <c r="F32" s="37">
        <v>1691.2809769999999</v>
      </c>
      <c r="G32" s="37">
        <v>1066.167526</v>
      </c>
      <c r="H32" s="37">
        <v>162.3355225</v>
      </c>
      <c r="I32" s="37">
        <v>1273.5581910000001</v>
      </c>
      <c r="J32" s="37">
        <v>1293.632807</v>
      </c>
      <c r="K32" s="37">
        <v>1233.8897119999999</v>
      </c>
      <c r="L32" s="37">
        <v>529.97370079999996</v>
      </c>
      <c r="M32" s="37">
        <v>23818.980250000001</v>
      </c>
      <c r="N32" s="37">
        <v>8224.0329820000006</v>
      </c>
      <c r="O32" s="37">
        <v>2597.6312589999998</v>
      </c>
      <c r="P32" s="37">
        <v>3749.7530780000002</v>
      </c>
      <c r="Q32" s="37">
        <v>7971.4399249999997</v>
      </c>
      <c r="R32" s="37">
        <v>1224.400441</v>
      </c>
      <c r="S32" s="37">
        <v>3443.2384809999999</v>
      </c>
      <c r="T32" s="37">
        <v>239965.36009999999</v>
      </c>
      <c r="U32" s="37">
        <v>79342.488500000007</v>
      </c>
      <c r="V32" s="37">
        <v>0.71620014850000002</v>
      </c>
      <c r="W32" s="37">
        <v>396.62263380000002</v>
      </c>
      <c r="X32" s="37">
        <v>140.08420620000001</v>
      </c>
      <c r="Y32" s="37">
        <v>2255.5653539999998</v>
      </c>
      <c r="Z32" s="37">
        <v>59.28145207</v>
      </c>
      <c r="AA32" s="37">
        <v>97.502273119999998</v>
      </c>
      <c r="AB32" s="37">
        <v>47.648192440000003</v>
      </c>
      <c r="AC32" s="37">
        <v>1312.1528699999999</v>
      </c>
      <c r="AD32" s="37">
        <v>1139.434698</v>
      </c>
      <c r="AE32" s="37">
        <v>339.0594261</v>
      </c>
      <c r="AF32" s="37">
        <v>625.89232130000005</v>
      </c>
      <c r="AG32" s="37">
        <v>743.82781130000001</v>
      </c>
      <c r="AH32" s="37">
        <v>165.98607089999999</v>
      </c>
      <c r="AI32" s="37">
        <v>1.3190751329999999</v>
      </c>
      <c r="AJ32" s="37">
        <v>18.905319250000002</v>
      </c>
      <c r="AK32" s="37">
        <v>78.711623630000005</v>
      </c>
      <c r="AL32" s="37">
        <v>353.62998959999999</v>
      </c>
      <c r="AM32">
        <v>52260.175853607201</v>
      </c>
      <c r="AN32" s="41">
        <v>20093299.800000001</v>
      </c>
      <c r="AO32" s="41">
        <v>6.6419828300000004E-3</v>
      </c>
      <c r="AP32" s="41">
        <v>3.15584894E-4</v>
      </c>
      <c r="AQ32" s="41">
        <v>13080121.48</v>
      </c>
      <c r="AR32" s="41">
        <v>1.8895865039999999</v>
      </c>
      <c r="AS32" s="37">
        <v>409331.587</v>
      </c>
      <c r="AT32" s="37">
        <v>1.7555221350000001</v>
      </c>
      <c r="AU32" s="37">
        <v>12858.22645</v>
      </c>
      <c r="AV32" s="37">
        <v>7866.7955080000002</v>
      </c>
      <c r="AW32" s="37">
        <v>11100.59036</v>
      </c>
      <c r="AX32" s="37">
        <v>621.33930799999996</v>
      </c>
      <c r="AY32" s="37">
        <v>2022.735623</v>
      </c>
      <c r="AZ32" s="37">
        <v>1208.3399629999999</v>
      </c>
      <c r="BA32" s="37">
        <v>218.7945608</v>
      </c>
      <c r="BB32" s="37">
        <v>2851.5487240000002</v>
      </c>
      <c r="BC32" s="37">
        <v>1320.8760420000001</v>
      </c>
      <c r="BD32" s="37">
        <v>1354.823001</v>
      </c>
      <c r="BE32" s="37">
        <v>565.18163949999996</v>
      </c>
      <c r="BF32" s="37">
        <v>26382.472570000002</v>
      </c>
      <c r="BG32" s="37">
        <v>8988.9534629999998</v>
      </c>
      <c r="BH32" s="37">
        <v>2876.1558340000001</v>
      </c>
      <c r="BI32" s="37">
        <v>3874.0701370000002</v>
      </c>
      <c r="BJ32" s="37">
        <v>9085.8579630000004</v>
      </c>
      <c r="BK32" s="37">
        <v>1472.8575209999999</v>
      </c>
      <c r="BL32" s="37">
        <v>3690.1623989999998</v>
      </c>
      <c r="BM32" s="37">
        <v>271321.50290000002</v>
      </c>
      <c r="BN32" s="37">
        <v>83605.489660000007</v>
      </c>
      <c r="BO32" s="37">
        <v>0.239143992</v>
      </c>
      <c r="BP32" s="37">
        <v>188.68860670000001</v>
      </c>
      <c r="BQ32" s="37">
        <v>225.69975629999999</v>
      </c>
      <c r="BR32" s="37">
        <v>1751.891905</v>
      </c>
      <c r="BS32" s="37">
        <v>0.1</v>
      </c>
      <c r="BT32" s="37">
        <v>21.968878069999999</v>
      </c>
      <c r="BU32" s="37">
        <v>6.5404860319999996</v>
      </c>
      <c r="BV32" s="37">
        <v>1190.253232</v>
      </c>
      <c r="BW32" s="37">
        <v>1335.847154</v>
      </c>
      <c r="BX32" s="37">
        <v>312.65712020000001</v>
      </c>
      <c r="BY32" s="37">
        <v>0.1</v>
      </c>
      <c r="BZ32" s="37">
        <v>505.62518720000003</v>
      </c>
      <c r="CA32" s="37">
        <v>259.16481379999999</v>
      </c>
      <c r="CB32" s="37">
        <v>190.30871999999999</v>
      </c>
      <c r="CC32" s="37">
        <v>22.026333380000001</v>
      </c>
      <c r="CD32" s="37">
        <v>344.74240159999999</v>
      </c>
      <c r="CE32" s="37">
        <v>1366.1945519999999</v>
      </c>
      <c r="CF32">
        <v>53056.940607098601</v>
      </c>
      <c r="CG32" s="37">
        <v>461008.82189999998</v>
      </c>
      <c r="CH32" s="37">
        <v>19722548.440000001</v>
      </c>
      <c r="CI32" s="37">
        <v>7.1968610199999996E-3</v>
      </c>
      <c r="CJ32" s="37">
        <v>2.8310220800000001E-4</v>
      </c>
      <c r="CK32" s="37">
        <v>44497506.539999999</v>
      </c>
      <c r="CL32" s="41">
        <v>2.0215976499999999</v>
      </c>
      <c r="CM32" s="37">
        <v>1.9518008090000001</v>
      </c>
      <c r="CP32" s="37">
        <f t="shared" si="0"/>
        <v>6454.2151503783089</v>
      </c>
      <c r="CQ32" s="50">
        <f t="shared" si="5"/>
        <v>70212.012802299127</v>
      </c>
      <c r="CR32" s="37">
        <f t="shared" si="1"/>
        <v>2351.373798412928</v>
      </c>
      <c r="CS32" s="50">
        <f t="shared" si="6"/>
        <v>70628.866149883572</v>
      </c>
      <c r="CT32" s="37">
        <f t="shared" si="7"/>
        <v>5246.9940832800003</v>
      </c>
      <c r="CU32" s="37">
        <f t="shared" si="3"/>
        <v>590731.99047635007</v>
      </c>
      <c r="CV32" s="37">
        <f t="shared" si="4"/>
        <v>534572.00278329523</v>
      </c>
    </row>
    <row r="33" spans="1:100" x14ac:dyDescent="0.25">
      <c r="A33">
        <v>2035</v>
      </c>
      <c r="B33" s="37">
        <v>11610.72508</v>
      </c>
      <c r="C33" s="37">
        <v>6999.3121840000003</v>
      </c>
      <c r="D33" s="37">
        <v>5360.9562859999996</v>
      </c>
      <c r="E33" s="37">
        <v>548.64420199999995</v>
      </c>
      <c r="F33" s="37">
        <v>1720.706672</v>
      </c>
      <c r="G33" s="37">
        <v>1096.45524</v>
      </c>
      <c r="H33" s="37">
        <v>166.1021428</v>
      </c>
      <c r="I33" s="37">
        <v>1324.707265</v>
      </c>
      <c r="J33" s="37">
        <v>1319.9364660000001</v>
      </c>
      <c r="K33" s="37">
        <v>1261.1793250000001</v>
      </c>
      <c r="L33" s="37">
        <v>541.34971729999995</v>
      </c>
      <c r="M33" s="37">
        <v>24321.14373</v>
      </c>
      <c r="N33" s="37">
        <v>8356.1524630000004</v>
      </c>
      <c r="O33" s="37">
        <v>2679.3438849999998</v>
      </c>
      <c r="P33" s="37">
        <v>3788.4371580000002</v>
      </c>
      <c r="Q33" s="37">
        <v>8155.3985030000003</v>
      </c>
      <c r="R33" s="37">
        <v>1252.3286869999999</v>
      </c>
      <c r="S33" s="37">
        <v>3526.3066739999999</v>
      </c>
      <c r="T33" s="37">
        <v>244729.60029999999</v>
      </c>
      <c r="U33" s="37">
        <v>81071.556410000005</v>
      </c>
      <c r="V33" s="37">
        <v>0.72132198759999999</v>
      </c>
      <c r="W33" s="37">
        <v>392.6174322</v>
      </c>
      <c r="X33" s="37">
        <v>136.20183990000001</v>
      </c>
      <c r="Y33" s="37">
        <v>2044.817767</v>
      </c>
      <c r="Z33" s="37">
        <v>56.523257999999998</v>
      </c>
      <c r="AA33" s="37">
        <v>94.524126120000005</v>
      </c>
      <c r="AB33" s="37">
        <v>46.065319209999998</v>
      </c>
      <c r="AC33" s="37">
        <v>1293.086877</v>
      </c>
      <c r="AD33" s="37">
        <v>1159.467095</v>
      </c>
      <c r="AE33" s="37">
        <v>339.9719197</v>
      </c>
      <c r="AF33" s="37">
        <v>653.34632350000004</v>
      </c>
      <c r="AG33" s="37">
        <v>727.31928570000002</v>
      </c>
      <c r="AH33" s="37">
        <v>166.3991532</v>
      </c>
      <c r="AI33" s="37">
        <v>1.2855945390000001</v>
      </c>
      <c r="AJ33" s="37">
        <v>18.667376990000001</v>
      </c>
      <c r="AK33" s="37">
        <v>80.987352329999894</v>
      </c>
      <c r="AL33" s="37">
        <v>353.88458329999997</v>
      </c>
      <c r="AM33">
        <v>53170.903481601701</v>
      </c>
      <c r="AN33" s="41">
        <v>19888813.800000001</v>
      </c>
      <c r="AO33" s="41">
        <v>6.7586583700000001E-3</v>
      </c>
      <c r="AP33" s="41">
        <v>3.18290567E-4</v>
      </c>
      <c r="AQ33" s="41">
        <v>11541236.58</v>
      </c>
      <c r="AR33" s="41">
        <v>1.9234508560000001</v>
      </c>
      <c r="AS33" s="37">
        <v>417396.22899999999</v>
      </c>
      <c r="AT33" s="37">
        <v>1.784055621</v>
      </c>
      <c r="AU33" s="37">
        <v>13465.650729999999</v>
      </c>
      <c r="AV33" s="37">
        <v>8179.7485530000004</v>
      </c>
      <c r="AW33" s="37">
        <v>10790.65373</v>
      </c>
      <c r="AX33" s="37">
        <v>647.97667850000005</v>
      </c>
      <c r="AY33" s="37">
        <v>2092.1772820000001</v>
      </c>
      <c r="AZ33" s="37">
        <v>1264.1344590000001</v>
      </c>
      <c r="BA33" s="37">
        <v>233.40927239999999</v>
      </c>
      <c r="BB33" s="37">
        <v>3318.8552279999999</v>
      </c>
      <c r="BC33" s="37">
        <v>1348.077286</v>
      </c>
      <c r="BD33" s="37">
        <v>1404.839954</v>
      </c>
      <c r="BE33" s="37">
        <v>582.81032440000001</v>
      </c>
      <c r="BF33" s="37">
        <v>27220.724869999998</v>
      </c>
      <c r="BG33" s="37">
        <v>9141.2107130000004</v>
      </c>
      <c r="BH33" s="37">
        <v>2988.4048520000001</v>
      </c>
      <c r="BI33" s="37">
        <v>3942.6453350000002</v>
      </c>
      <c r="BJ33" s="37">
        <v>9410.3857389999994</v>
      </c>
      <c r="BK33" s="37">
        <v>1530.1148270000001</v>
      </c>
      <c r="BL33" s="37">
        <v>3808.825331</v>
      </c>
      <c r="BM33" s="37">
        <v>278501.77610000002</v>
      </c>
      <c r="BN33" s="37">
        <v>85705.184280000001</v>
      </c>
      <c r="BO33" s="37">
        <v>0.22070761699999999</v>
      </c>
      <c r="BP33" s="37">
        <v>169.93335579999999</v>
      </c>
      <c r="BQ33" s="37">
        <v>253.01826610000001</v>
      </c>
      <c r="BR33" s="37">
        <v>1367.173119</v>
      </c>
      <c r="BS33" s="37">
        <v>0.1</v>
      </c>
      <c r="BT33" s="37">
        <v>10.94725502</v>
      </c>
      <c r="BU33" s="37">
        <v>5.59196735</v>
      </c>
      <c r="BV33" s="37">
        <v>1040.1935510000001</v>
      </c>
      <c r="BW33" s="37">
        <v>1273.8936880000001</v>
      </c>
      <c r="BX33" s="37">
        <v>290.88759299999998</v>
      </c>
      <c r="BY33" s="37">
        <v>0.1</v>
      </c>
      <c r="BZ33" s="37">
        <v>441.6924669</v>
      </c>
      <c r="CA33" s="37">
        <v>271.98899419999998</v>
      </c>
      <c r="CB33" s="37">
        <v>222.30157819999999</v>
      </c>
      <c r="CC33" s="37">
        <v>23.020196909999999</v>
      </c>
      <c r="CD33" s="37">
        <v>391.90203450000001</v>
      </c>
      <c r="CE33" s="37">
        <v>1461.9510319999999</v>
      </c>
      <c r="CF33">
        <v>53981.904891241204</v>
      </c>
      <c r="CG33" s="37">
        <v>472802.52140000003</v>
      </c>
      <c r="CH33" s="37">
        <v>19498211.32</v>
      </c>
      <c r="CI33" s="37">
        <v>7.3629192099999999E-3</v>
      </c>
      <c r="CJ33" s="37">
        <v>2.8729559700000002E-4</v>
      </c>
      <c r="CK33" s="37">
        <v>35932696.789999999</v>
      </c>
      <c r="CL33" s="41">
        <v>2.073301796</v>
      </c>
      <c r="CM33" s="37">
        <v>1.9971980540000001</v>
      </c>
      <c r="CP33" s="37">
        <f t="shared" si="0"/>
        <v>5168.8942693627487</v>
      </c>
      <c r="CQ33" s="50">
        <f t="shared" si="5"/>
        <v>69244.021765496727</v>
      </c>
      <c r="CR33" s="37">
        <f t="shared" si="1"/>
        <v>2059.0539284141191</v>
      </c>
      <c r="CS33" s="50">
        <f t="shared" si="6"/>
        <v>69885.693954398332</v>
      </c>
      <c r="CT33" s="37">
        <f t="shared" si="7"/>
        <v>5229.25693391</v>
      </c>
      <c r="CU33" s="37">
        <f t="shared" si="3"/>
        <v>601197.34227599762</v>
      </c>
      <c r="CV33" s="37">
        <f t="shared" si="4"/>
        <v>542511.88038019068</v>
      </c>
    </row>
    <row r="34" spans="1:100" x14ac:dyDescent="0.25">
      <c r="A34">
        <v>2036</v>
      </c>
      <c r="B34" s="37">
        <v>11865.839690000001</v>
      </c>
      <c r="C34" s="37">
        <v>7162.4577410000002</v>
      </c>
      <c r="D34" s="37">
        <v>5494.2843800000001</v>
      </c>
      <c r="E34" s="37">
        <v>561.14811840000004</v>
      </c>
      <c r="F34" s="37">
        <v>1751.105237</v>
      </c>
      <c r="G34" s="37">
        <v>1127.49847</v>
      </c>
      <c r="H34" s="37">
        <v>170.08162479999999</v>
      </c>
      <c r="I34" s="37">
        <v>1378.324623</v>
      </c>
      <c r="J34" s="37">
        <v>1347.123296</v>
      </c>
      <c r="K34" s="37">
        <v>1289.460427</v>
      </c>
      <c r="L34" s="37">
        <v>553.0169823</v>
      </c>
      <c r="M34" s="37">
        <v>24837.86751</v>
      </c>
      <c r="N34" s="37">
        <v>8492.4371800000008</v>
      </c>
      <c r="O34" s="37">
        <v>2763.3659469999998</v>
      </c>
      <c r="P34" s="37">
        <v>3825.9809409999998</v>
      </c>
      <c r="Q34" s="37">
        <v>8345.4723360000007</v>
      </c>
      <c r="R34" s="37">
        <v>1281.2966879999999</v>
      </c>
      <c r="S34" s="37">
        <v>3611.6579069999998</v>
      </c>
      <c r="T34" s="37">
        <v>249572.81200000001</v>
      </c>
      <c r="U34" s="37">
        <v>82832.563099999999</v>
      </c>
      <c r="V34" s="37">
        <v>0.72707683869999995</v>
      </c>
      <c r="W34" s="37">
        <v>388.79310859999998</v>
      </c>
      <c r="X34" s="37">
        <v>132.25318179999999</v>
      </c>
      <c r="Y34" s="37">
        <v>2595.876628</v>
      </c>
      <c r="Z34" s="37">
        <v>52.943872380000002</v>
      </c>
      <c r="AA34" s="37">
        <v>90.303838979999995</v>
      </c>
      <c r="AB34" s="37">
        <v>43.870222849999998</v>
      </c>
      <c r="AC34" s="37">
        <v>1260.628074</v>
      </c>
      <c r="AD34" s="37">
        <v>1170.095579</v>
      </c>
      <c r="AE34" s="37">
        <v>322.3353209</v>
      </c>
      <c r="AF34" s="37">
        <v>662.0940263</v>
      </c>
      <c r="AG34" s="37">
        <v>711.77318549999995</v>
      </c>
      <c r="AH34" s="37">
        <v>166.70022520000001</v>
      </c>
      <c r="AI34" s="37">
        <v>1.2546281459999999</v>
      </c>
      <c r="AJ34" s="37">
        <v>18.447676569999999</v>
      </c>
      <c r="AK34" s="37">
        <v>83.320224969999998</v>
      </c>
      <c r="AL34" s="37">
        <v>353.95310269999999</v>
      </c>
      <c r="AM34">
        <v>54078.904851186897</v>
      </c>
      <c r="AN34" s="41">
        <v>19686584.870000001</v>
      </c>
      <c r="AO34" s="41">
        <v>6.8793531999999996E-3</v>
      </c>
      <c r="AP34" s="41">
        <v>3.2080705799999998E-4</v>
      </c>
      <c r="AQ34" s="41">
        <v>10086739.42</v>
      </c>
      <c r="AR34" s="41">
        <v>1.958477743</v>
      </c>
      <c r="AS34" s="37">
        <v>426319.16409999999</v>
      </c>
      <c r="AT34" s="37">
        <v>1.813530852</v>
      </c>
      <c r="AU34" s="37">
        <v>14094.08114</v>
      </c>
      <c r="AV34" s="37">
        <v>8498.0203299999994</v>
      </c>
      <c r="AW34" s="37">
        <v>10457.500609999999</v>
      </c>
      <c r="AX34" s="37">
        <v>675.48784809999995</v>
      </c>
      <c r="AY34" s="37">
        <v>2164.6220050000002</v>
      </c>
      <c r="AZ34" s="37">
        <v>1322.008272</v>
      </c>
      <c r="BA34" s="37">
        <v>249.01542599999999</v>
      </c>
      <c r="BB34" s="37">
        <v>3849.0634140000002</v>
      </c>
      <c r="BC34" s="37">
        <v>1375.751332</v>
      </c>
      <c r="BD34" s="37">
        <v>1457.114366</v>
      </c>
      <c r="BE34" s="37">
        <v>601.00887969999997</v>
      </c>
      <c r="BF34" s="37">
        <v>28082.637170000002</v>
      </c>
      <c r="BG34" s="37">
        <v>9305.0792509999901</v>
      </c>
      <c r="BH34" s="37">
        <v>3104.7410850000001</v>
      </c>
      <c r="BI34" s="37">
        <v>4012.894843</v>
      </c>
      <c r="BJ34" s="37">
        <v>9743.5113889999902</v>
      </c>
      <c r="BK34" s="37">
        <v>1589.439836</v>
      </c>
      <c r="BL34" s="37">
        <v>3931.6617040000001</v>
      </c>
      <c r="BM34" s="37">
        <v>285789.85969999997</v>
      </c>
      <c r="BN34" s="37">
        <v>87845.259919999997</v>
      </c>
      <c r="BO34" s="37">
        <v>0.20424478979999999</v>
      </c>
      <c r="BP34" s="37">
        <v>152.50794250000001</v>
      </c>
      <c r="BQ34" s="37">
        <v>283.61880889999998</v>
      </c>
      <c r="BR34" s="37">
        <v>1659.644082</v>
      </c>
      <c r="BS34" s="37">
        <v>0.1</v>
      </c>
      <c r="BT34" s="37">
        <v>1.3705140010000001</v>
      </c>
      <c r="BU34" s="37">
        <v>4.7029752870000001</v>
      </c>
      <c r="BV34" s="37">
        <v>900.03078670000002</v>
      </c>
      <c r="BW34" s="37">
        <v>1210.8674920000001</v>
      </c>
      <c r="BX34" s="37">
        <v>257.06146419999999</v>
      </c>
      <c r="BY34" s="37">
        <v>0.1</v>
      </c>
      <c r="BZ34" s="37">
        <v>382.42775419999998</v>
      </c>
      <c r="CA34" s="37">
        <v>282.74737579999999</v>
      </c>
      <c r="CB34" s="37">
        <v>256.70051749999999</v>
      </c>
      <c r="CC34" s="37">
        <v>23.902841080000002</v>
      </c>
      <c r="CD34" s="37">
        <v>440.81616700000001</v>
      </c>
      <c r="CE34" s="37">
        <v>1547.964138</v>
      </c>
      <c r="CF34">
        <v>54907.629060965002</v>
      </c>
      <c r="CG34" s="37">
        <v>485553.5257</v>
      </c>
      <c r="CH34" s="37">
        <v>19279021.719999999</v>
      </c>
      <c r="CI34" s="37">
        <v>7.5343347299999999E-3</v>
      </c>
      <c r="CJ34" s="37">
        <v>2.9361318599999998E-4</v>
      </c>
      <c r="CK34" s="37">
        <v>30530406.109999999</v>
      </c>
      <c r="CL34" s="41">
        <v>2.1253086329999999</v>
      </c>
      <c r="CM34" s="37">
        <v>2.04337481</v>
      </c>
      <c r="CP34" s="37">
        <f t="shared" si="0"/>
        <v>4386.9239084096207</v>
      </c>
      <c r="CQ34" s="50">
        <f t="shared" si="5"/>
        <v>68345.180859866348</v>
      </c>
      <c r="CR34" s="37">
        <f t="shared" si="1"/>
        <v>1784.3077742924586</v>
      </c>
      <c r="CS34" s="50">
        <f t="shared" si="6"/>
        <v>69151.141036227782</v>
      </c>
      <c r="CT34" s="37">
        <f t="shared" si="7"/>
        <v>5203.8095911800001</v>
      </c>
      <c r="CU34" s="37">
        <f t="shared" si="3"/>
        <v>613193.25945399853</v>
      </c>
      <c r="CV34" s="37">
        <f t="shared" si="4"/>
        <v>551333.51783294196</v>
      </c>
    </row>
    <row r="35" spans="1:100" x14ac:dyDescent="0.25">
      <c r="A35">
        <v>2037</v>
      </c>
      <c r="B35" s="37">
        <v>12124.339260000001</v>
      </c>
      <c r="C35" s="37">
        <v>7325.5300090000001</v>
      </c>
      <c r="D35" s="37">
        <v>5631.6619389999996</v>
      </c>
      <c r="E35" s="37">
        <v>573.77013580000005</v>
      </c>
      <c r="F35" s="37">
        <v>1781.6352280000001</v>
      </c>
      <c r="G35" s="37">
        <v>1158.986547</v>
      </c>
      <c r="H35" s="37">
        <v>174.23035250000001</v>
      </c>
      <c r="I35" s="37">
        <v>1434.1682880000001</v>
      </c>
      <c r="J35" s="37">
        <v>1374.8103659999999</v>
      </c>
      <c r="K35" s="37">
        <v>1318.3487849999999</v>
      </c>
      <c r="L35" s="37">
        <v>564.87945249999996</v>
      </c>
      <c r="M35" s="37">
        <v>25354.472549999999</v>
      </c>
      <c r="N35" s="37">
        <v>8627.0978840000007</v>
      </c>
      <c r="O35" s="37">
        <v>2849.522524</v>
      </c>
      <c r="P35" s="37">
        <v>3862.533617</v>
      </c>
      <c r="Q35" s="37">
        <v>8537.8892699999997</v>
      </c>
      <c r="R35" s="37">
        <v>1310.783592</v>
      </c>
      <c r="S35" s="37">
        <v>3698.6227100000001</v>
      </c>
      <c r="T35" s="37">
        <v>254438.60949999999</v>
      </c>
      <c r="U35" s="37">
        <v>84622.051059999998</v>
      </c>
      <c r="V35" s="37">
        <v>0.73313382169999997</v>
      </c>
      <c r="W35" s="37">
        <v>385.09030910000001</v>
      </c>
      <c r="X35" s="37">
        <v>128.2478772</v>
      </c>
      <c r="Y35" s="37">
        <v>2350.1955929999999</v>
      </c>
      <c r="Z35" s="37">
        <v>48.812627599999999</v>
      </c>
      <c r="AA35" s="37">
        <v>85.191532789999997</v>
      </c>
      <c r="AB35" s="37">
        <v>41.240863089999998</v>
      </c>
      <c r="AC35" s="37">
        <v>1218.0533399999999</v>
      </c>
      <c r="AD35" s="37">
        <v>1172.780933</v>
      </c>
      <c r="AE35" s="37">
        <v>301.4751096</v>
      </c>
      <c r="AF35" s="37">
        <v>666.29099369999994</v>
      </c>
      <c r="AG35" s="37">
        <v>696.93643510000004</v>
      </c>
      <c r="AH35" s="37">
        <v>166.85597440000001</v>
      </c>
      <c r="AI35" s="37">
        <v>1.2256558200000001</v>
      </c>
      <c r="AJ35" s="37">
        <v>18.240248940000001</v>
      </c>
      <c r="AK35" s="37">
        <v>85.689212080000004</v>
      </c>
      <c r="AL35" s="37">
        <v>353.75780209999999</v>
      </c>
      <c r="AM35">
        <v>54987.224703105698</v>
      </c>
      <c r="AN35" s="41">
        <v>19486474.18</v>
      </c>
      <c r="AO35" s="41">
        <v>7.00388578E-3</v>
      </c>
      <c r="AP35" s="41">
        <v>3.2305657800000003E-4</v>
      </c>
      <c r="AQ35" s="41">
        <v>8760433.5739999898</v>
      </c>
      <c r="AR35" s="41">
        <v>1.9945849099999999</v>
      </c>
      <c r="AS35" s="37">
        <v>434484.76069999998</v>
      </c>
      <c r="AT35" s="37">
        <v>1.844115655</v>
      </c>
      <c r="AU35" s="37">
        <v>14736.842689999999</v>
      </c>
      <c r="AV35" s="37">
        <v>8819.7320839999902</v>
      </c>
      <c r="AW35" s="37">
        <v>10108.688190000001</v>
      </c>
      <c r="AX35" s="37">
        <v>703.6039366</v>
      </c>
      <c r="AY35" s="37">
        <v>2238.6449680000001</v>
      </c>
      <c r="AZ35" s="37">
        <v>1381.444798</v>
      </c>
      <c r="BA35" s="37">
        <v>265.4915393</v>
      </c>
      <c r="BB35" s="37">
        <v>4441.7615349999996</v>
      </c>
      <c r="BC35" s="37">
        <v>1403.5615419999999</v>
      </c>
      <c r="BD35" s="37">
        <v>1511.130038</v>
      </c>
      <c r="BE35" s="37">
        <v>619.63583789999996</v>
      </c>
      <c r="BF35" s="37">
        <v>28952.669620000001</v>
      </c>
      <c r="BG35" s="37">
        <v>9472.35117299999</v>
      </c>
      <c r="BH35" s="37">
        <v>3224.9231049999999</v>
      </c>
      <c r="BI35" s="37">
        <v>4084.6243789999999</v>
      </c>
      <c r="BJ35" s="37">
        <v>10079.6903</v>
      </c>
      <c r="BK35" s="37">
        <v>1649.974295</v>
      </c>
      <c r="BL35" s="37">
        <v>4057.518004</v>
      </c>
      <c r="BM35" s="37">
        <v>293123.82620000001</v>
      </c>
      <c r="BN35" s="37">
        <v>90020.587589999996</v>
      </c>
      <c r="BO35" s="37">
        <v>0.189611803</v>
      </c>
      <c r="BP35" s="37">
        <v>136.31154290000001</v>
      </c>
      <c r="BQ35" s="37">
        <v>317.47585140000001</v>
      </c>
      <c r="BR35" s="37">
        <v>1382.53078</v>
      </c>
      <c r="BS35" s="37">
        <v>0.1</v>
      </c>
      <c r="BT35" s="37">
        <v>0.1</v>
      </c>
      <c r="BU35" s="37">
        <v>3.9657971839999999</v>
      </c>
      <c r="BV35" s="37">
        <v>783.56985120000002</v>
      </c>
      <c r="BW35" s="37">
        <v>1157.606151</v>
      </c>
      <c r="BX35" s="37">
        <v>228.29508150000001</v>
      </c>
      <c r="BY35" s="37">
        <v>0.1</v>
      </c>
      <c r="BZ35" s="37">
        <v>328.81413859999998</v>
      </c>
      <c r="CA35" s="37">
        <v>291.44965999999999</v>
      </c>
      <c r="CB35" s="37">
        <v>293.3666753</v>
      </c>
      <c r="CC35" s="37">
        <v>24.678662339999999</v>
      </c>
      <c r="CD35" s="37">
        <v>491.1534441</v>
      </c>
      <c r="CE35" s="37">
        <v>1623.6725630000001</v>
      </c>
      <c r="CF35">
        <v>55838.938184159597</v>
      </c>
      <c r="CG35" s="37">
        <v>497960.08169999998</v>
      </c>
      <c r="CH35" s="37">
        <v>19064554.760000002</v>
      </c>
      <c r="CI35" s="37">
        <v>7.7097717099999996E-3</v>
      </c>
      <c r="CJ35" s="37">
        <v>3.0136367299999999E-4</v>
      </c>
      <c r="CK35" s="37">
        <v>25531760.989999998</v>
      </c>
      <c r="CL35" s="41">
        <v>2.1785457570000002</v>
      </c>
      <c r="CM35" s="37">
        <v>2.0904195959999998</v>
      </c>
      <c r="CP35" s="37">
        <f t="shared" si="0"/>
        <v>3680.7659499688866</v>
      </c>
      <c r="CQ35" s="50">
        <f t="shared" si="5"/>
        <v>67468.569104006121</v>
      </c>
      <c r="CR35" s="37">
        <f t="shared" si="1"/>
        <v>1534.6736439980748</v>
      </c>
      <c r="CS35" s="50">
        <f t="shared" si="6"/>
        <v>68425.785599490555</v>
      </c>
      <c r="CT35" s="37">
        <f t="shared" si="7"/>
        <v>5211.3679398399991</v>
      </c>
      <c r="CU35" s="37">
        <f t="shared" si="3"/>
        <v>624948.35487326141</v>
      </c>
      <c r="CV35" s="37">
        <f t="shared" si="4"/>
        <v>559432.44465773576</v>
      </c>
    </row>
    <row r="36" spans="1:100" x14ac:dyDescent="0.25">
      <c r="A36">
        <v>2038</v>
      </c>
      <c r="B36" s="37">
        <v>12385.03715</v>
      </c>
      <c r="C36" s="37">
        <v>7487.964602</v>
      </c>
      <c r="D36" s="37">
        <v>5772.7242040000001</v>
      </c>
      <c r="E36" s="37">
        <v>586.45026810000002</v>
      </c>
      <c r="F36" s="37">
        <v>1812.2437709999999</v>
      </c>
      <c r="G36" s="37">
        <v>1190.770452</v>
      </c>
      <c r="H36" s="37">
        <v>178.52271630000001</v>
      </c>
      <c r="I36" s="37">
        <v>1491.989738</v>
      </c>
      <c r="J36" s="37">
        <v>1402.9043489999999</v>
      </c>
      <c r="K36" s="37">
        <v>1347.6520190000001</v>
      </c>
      <c r="L36" s="37">
        <v>576.87815069999999</v>
      </c>
      <c r="M36" s="37">
        <v>25871.527460000001</v>
      </c>
      <c r="N36" s="37">
        <v>8761.0686150000001</v>
      </c>
      <c r="O36" s="37">
        <v>2937.8246859999999</v>
      </c>
      <c r="P36" s="37">
        <v>3898.2184539999998</v>
      </c>
      <c r="Q36" s="37">
        <v>8731.5051530000001</v>
      </c>
      <c r="R36" s="37">
        <v>1340.658627</v>
      </c>
      <c r="S36" s="37">
        <v>3786.832692</v>
      </c>
      <c r="T36" s="37">
        <v>259315.42370000001</v>
      </c>
      <c r="U36" s="37">
        <v>86437.610050000003</v>
      </c>
      <c r="V36" s="37">
        <v>0.73933153279999997</v>
      </c>
      <c r="W36" s="37">
        <v>381.49569810000003</v>
      </c>
      <c r="X36" s="37">
        <v>124.20881989999999</v>
      </c>
      <c r="Y36" s="37">
        <v>2106.0081329999998</v>
      </c>
      <c r="Z36" s="37">
        <v>44.606431540000003</v>
      </c>
      <c r="AA36" s="37">
        <v>79.852710860000002</v>
      </c>
      <c r="AB36" s="37">
        <v>38.510622810000001</v>
      </c>
      <c r="AC36" s="37">
        <v>1171.915094</v>
      </c>
      <c r="AD36" s="37">
        <v>1171.590876</v>
      </c>
      <c r="AE36" s="37">
        <v>277.43707810000001</v>
      </c>
      <c r="AF36" s="37">
        <v>665.28073529999995</v>
      </c>
      <c r="AG36" s="37">
        <v>682.69496990000005</v>
      </c>
      <c r="AH36" s="37">
        <v>166.85313429999999</v>
      </c>
      <c r="AI36" s="37">
        <v>1.198430267</v>
      </c>
      <c r="AJ36" s="37">
        <v>18.042385370000002</v>
      </c>
      <c r="AK36" s="37">
        <v>88.081918349999995</v>
      </c>
      <c r="AL36" s="37">
        <v>353.27003939999997</v>
      </c>
      <c r="AM36">
        <v>55890.9507559474</v>
      </c>
      <c r="AN36" s="41">
        <v>19288297.559999999</v>
      </c>
      <c r="AO36" s="41">
        <v>7.1328511300000003E-3</v>
      </c>
      <c r="AP36" s="41">
        <v>3.2495826300000001E-4</v>
      </c>
      <c r="AQ36" s="41">
        <v>7560728.5650000004</v>
      </c>
      <c r="AR36" s="41">
        <v>2.0319351710000002</v>
      </c>
      <c r="AS36" s="37">
        <v>442685.59330000001</v>
      </c>
      <c r="AT36" s="37">
        <v>1.875977021</v>
      </c>
      <c r="AU36" s="37">
        <v>15389.63291</v>
      </c>
      <c r="AV36" s="37">
        <v>9143.5534659999994</v>
      </c>
      <c r="AW36" s="37">
        <v>9751.8644139999997</v>
      </c>
      <c r="AX36" s="37">
        <v>732.156657</v>
      </c>
      <c r="AY36" s="37">
        <v>2313.6525660000002</v>
      </c>
      <c r="AZ36" s="37">
        <v>1442.134898</v>
      </c>
      <c r="BA36" s="37">
        <v>282.75683220000002</v>
      </c>
      <c r="BB36" s="37">
        <v>5096.3549039999998</v>
      </c>
      <c r="BC36" s="37">
        <v>1431.4359240000001</v>
      </c>
      <c r="BD36" s="37">
        <v>1566.5080009999999</v>
      </c>
      <c r="BE36" s="37">
        <v>638.60242070000004</v>
      </c>
      <c r="BF36" s="37">
        <v>29829.131519999999</v>
      </c>
      <c r="BG36" s="37">
        <v>9641.9538219999995</v>
      </c>
      <c r="BH36" s="37">
        <v>3348.9021189999999</v>
      </c>
      <c r="BI36" s="37">
        <v>4157.7184550000002</v>
      </c>
      <c r="BJ36" s="37">
        <v>10417.04758</v>
      </c>
      <c r="BK36" s="37">
        <v>1711.3775410000001</v>
      </c>
      <c r="BL36" s="37">
        <v>4185.5917250000002</v>
      </c>
      <c r="BM36" s="37">
        <v>300483.23149999999</v>
      </c>
      <c r="BN36" s="37">
        <v>92227.640150000007</v>
      </c>
      <c r="BO36" s="37">
        <v>0.17662514709999999</v>
      </c>
      <c r="BP36" s="37">
        <v>121.2634802</v>
      </c>
      <c r="BQ36" s="37">
        <v>354.44589430000002</v>
      </c>
      <c r="BR36" s="37">
        <v>1155.70084</v>
      </c>
      <c r="BS36" s="37">
        <v>0.1</v>
      </c>
      <c r="BT36" s="37">
        <v>0.1</v>
      </c>
      <c r="BU36" s="37">
        <v>3.3587056149999999</v>
      </c>
      <c r="BV36" s="37">
        <v>687.24593830000003</v>
      </c>
      <c r="BW36" s="37">
        <v>1113.066517</v>
      </c>
      <c r="BX36" s="37">
        <v>201.7405205</v>
      </c>
      <c r="BY36" s="37">
        <v>0.1</v>
      </c>
      <c r="BZ36" s="37">
        <v>281.3466593</v>
      </c>
      <c r="CA36" s="37">
        <v>298.27792140000003</v>
      </c>
      <c r="CB36" s="37">
        <v>332.30125290000001</v>
      </c>
      <c r="CC36" s="37">
        <v>25.364329789999999</v>
      </c>
      <c r="CD36" s="37">
        <v>542.81754590000003</v>
      </c>
      <c r="CE36" s="37">
        <v>1689.549458</v>
      </c>
      <c r="CF36">
        <v>56770.780153919601</v>
      </c>
      <c r="CG36" s="37">
        <v>510598.20309999998</v>
      </c>
      <c r="CH36" s="37">
        <v>18854355.079999998</v>
      </c>
      <c r="CI36" s="37">
        <v>7.8889982699999906E-3</v>
      </c>
      <c r="CJ36" s="37">
        <v>3.1126724000000002E-4</v>
      </c>
      <c r="CK36" s="37">
        <v>20854651.969999999</v>
      </c>
      <c r="CL36" s="41">
        <v>2.2329753370000001</v>
      </c>
      <c r="CM36" s="37">
        <v>2.1384763160000002</v>
      </c>
      <c r="CP36" s="37">
        <f t="shared" si="0"/>
        <v>3035.5117385655731</v>
      </c>
      <c r="CQ36" s="50">
        <f t="shared" si="5"/>
        <v>66611.561777444527</v>
      </c>
      <c r="CR36" s="37">
        <f t="shared" si="1"/>
        <v>1309.6755418609591</v>
      </c>
      <c r="CS36" s="50">
        <f t="shared" si="6"/>
        <v>67709.126260614459</v>
      </c>
      <c r="CT36" s="37">
        <f t="shared" si="7"/>
        <v>5244.9093780899993</v>
      </c>
      <c r="CU36" s="37">
        <f t="shared" si="3"/>
        <v>637016.0567631817</v>
      </c>
      <c r="CV36" s="37">
        <f t="shared" si="4"/>
        <v>567595.3458242527</v>
      </c>
    </row>
    <row r="37" spans="1:100" x14ac:dyDescent="0.25">
      <c r="A37">
        <v>2039</v>
      </c>
      <c r="B37" s="37">
        <v>12647.152120000001</v>
      </c>
      <c r="C37" s="37">
        <v>7649.529348</v>
      </c>
      <c r="D37" s="37">
        <v>5917.2247360000001</v>
      </c>
      <c r="E37" s="37">
        <v>599.1482575</v>
      </c>
      <c r="F37" s="37">
        <v>1842.911523</v>
      </c>
      <c r="G37" s="37">
        <v>1222.7391909999999</v>
      </c>
      <c r="H37" s="37">
        <v>182.93673190000001</v>
      </c>
      <c r="I37" s="37">
        <v>1551.557278</v>
      </c>
      <c r="J37" s="37">
        <v>1431.351529</v>
      </c>
      <c r="K37" s="37">
        <v>1377.217531</v>
      </c>
      <c r="L37" s="37">
        <v>588.96606770000005</v>
      </c>
      <c r="M37" s="37">
        <v>26388.76799</v>
      </c>
      <c r="N37" s="37">
        <v>8894.7052609999901</v>
      </c>
      <c r="O37" s="37">
        <v>3028.270293</v>
      </c>
      <c r="P37" s="37">
        <v>3933.1691470000001</v>
      </c>
      <c r="Q37" s="37">
        <v>8925.525866</v>
      </c>
      <c r="R37" s="37">
        <v>1370.8157960000001</v>
      </c>
      <c r="S37" s="37">
        <v>3876.137745</v>
      </c>
      <c r="T37" s="37">
        <v>264198.88809999998</v>
      </c>
      <c r="U37" s="37">
        <v>88277.011670000007</v>
      </c>
      <c r="V37" s="37">
        <v>0.74555223859999997</v>
      </c>
      <c r="W37" s="37">
        <v>378.00762780000002</v>
      </c>
      <c r="X37" s="37">
        <v>120.15990189999999</v>
      </c>
      <c r="Y37" s="37">
        <v>1862.6590839999999</v>
      </c>
      <c r="Z37" s="37">
        <v>40.310560680000002</v>
      </c>
      <c r="AA37" s="37">
        <v>74.258421060000003</v>
      </c>
      <c r="AB37" s="37">
        <v>35.665277869999997</v>
      </c>
      <c r="AC37" s="37">
        <v>1121.8947370000001</v>
      </c>
      <c r="AD37" s="37">
        <v>1166.000749</v>
      </c>
      <c r="AE37" s="37">
        <v>257.71375210000002</v>
      </c>
      <c r="AF37" s="37">
        <v>667.38445049999996</v>
      </c>
      <c r="AG37" s="37">
        <v>668.98908670000003</v>
      </c>
      <c r="AH37" s="37">
        <v>166.6898502</v>
      </c>
      <c r="AI37" s="37">
        <v>1.172797987</v>
      </c>
      <c r="AJ37" s="37">
        <v>17.85270835</v>
      </c>
      <c r="AK37" s="37">
        <v>90.490928890000006</v>
      </c>
      <c r="AL37" s="37">
        <v>352.48760970000001</v>
      </c>
      <c r="AM37">
        <v>56793.315075393002</v>
      </c>
      <c r="AN37" s="41">
        <v>19091876.609999999</v>
      </c>
      <c r="AO37" s="41">
        <v>7.2665984499999999E-3</v>
      </c>
      <c r="AP37" s="41">
        <v>3.2629481800000001E-4</v>
      </c>
      <c r="AQ37" s="41">
        <v>6466580.5269999998</v>
      </c>
      <c r="AR37" s="41">
        <v>2.0706323339999999</v>
      </c>
      <c r="AS37" s="37">
        <v>450926.50919999997</v>
      </c>
      <c r="AT37" s="37">
        <v>1.9091872459999999</v>
      </c>
      <c r="AU37" s="37">
        <v>16049.33094</v>
      </c>
      <c r="AV37" s="37">
        <v>9468.4844439999997</v>
      </c>
      <c r="AW37" s="37">
        <v>9394.8021169999902</v>
      </c>
      <c r="AX37" s="37">
        <v>761.01864209999997</v>
      </c>
      <c r="AY37" s="37">
        <v>2389.2785330000002</v>
      </c>
      <c r="AZ37" s="37">
        <v>1503.835599</v>
      </c>
      <c r="BA37" s="37">
        <v>300.74666710000002</v>
      </c>
      <c r="BB37" s="37">
        <v>5811.9740039999997</v>
      </c>
      <c r="BC37" s="37">
        <v>1459.364182</v>
      </c>
      <c r="BD37" s="37">
        <v>1622.9348970000001</v>
      </c>
      <c r="BE37" s="37">
        <v>657.84273010000004</v>
      </c>
      <c r="BF37" s="37">
        <v>30709.98301</v>
      </c>
      <c r="BG37" s="37">
        <v>9813.2567080000008</v>
      </c>
      <c r="BH37" s="37">
        <v>3476.6569599999998</v>
      </c>
      <c r="BI37" s="37">
        <v>4232.1538270000001</v>
      </c>
      <c r="BJ37" s="37">
        <v>10754.952020000001</v>
      </c>
      <c r="BK37" s="37">
        <v>1773.4835290000001</v>
      </c>
      <c r="BL37" s="37">
        <v>4315.3529859999999</v>
      </c>
      <c r="BM37" s="37">
        <v>307852.50319999998</v>
      </c>
      <c r="BN37" s="37">
        <v>94463.276259999999</v>
      </c>
      <c r="BO37" s="37">
        <v>0.1650869884</v>
      </c>
      <c r="BP37" s="37">
        <v>107.31211639999999</v>
      </c>
      <c r="BQ37" s="37">
        <v>394.25539880000002</v>
      </c>
      <c r="BR37" s="37">
        <v>960.2800446</v>
      </c>
      <c r="BS37" s="37">
        <v>0.1</v>
      </c>
      <c r="BT37" s="37">
        <v>0.1</v>
      </c>
      <c r="BU37" s="37">
        <v>2.8308472309999999</v>
      </c>
      <c r="BV37" s="37">
        <v>603.27640929999995</v>
      </c>
      <c r="BW37" s="37">
        <v>1072.5462219999999</v>
      </c>
      <c r="BX37" s="37">
        <v>182.4578478</v>
      </c>
      <c r="BY37" s="37">
        <v>0.1</v>
      </c>
      <c r="BZ37" s="37">
        <v>239.96043320000001</v>
      </c>
      <c r="CA37" s="37">
        <v>303.34479449999998</v>
      </c>
      <c r="CB37" s="37">
        <v>373.4412289</v>
      </c>
      <c r="CC37" s="37">
        <v>25.968801209999999</v>
      </c>
      <c r="CD37" s="37">
        <v>595.60022549999996</v>
      </c>
      <c r="CE37" s="37">
        <v>1745.7816800000001</v>
      </c>
      <c r="CF37">
        <v>57703.598824934801</v>
      </c>
      <c r="CG37" s="37">
        <v>523418.7524</v>
      </c>
      <c r="CH37" s="37">
        <v>18647995.489999998</v>
      </c>
      <c r="CI37" s="37">
        <v>8.0721740999999906E-3</v>
      </c>
      <c r="CJ37" s="37">
        <v>3.2472325900000001E-4</v>
      </c>
      <c r="CK37" s="37">
        <v>16476806.83</v>
      </c>
      <c r="CL37" s="41">
        <v>2.288630269</v>
      </c>
      <c r="CM37" s="37">
        <v>2.18764045</v>
      </c>
      <c r="CP37" s="37">
        <f t="shared" si="0"/>
        <v>2445.7412148102576</v>
      </c>
      <c r="CQ37" s="50">
        <f t="shared" si="5"/>
        <v>65772.907162093747</v>
      </c>
      <c r="CR37" s="37">
        <f t="shared" si="1"/>
        <v>1105.1884620330266</v>
      </c>
      <c r="CS37" s="50">
        <f t="shared" si="6"/>
        <v>67000.306478270839</v>
      </c>
      <c r="CT37" s="37">
        <f t="shared" si="7"/>
        <v>5296.7726080100001</v>
      </c>
      <c r="CU37" s="37">
        <f t="shared" si="3"/>
        <v>649340.99959356815</v>
      </c>
      <c r="CV37" s="37">
        <f t="shared" si="4"/>
        <v>575825.31929277244</v>
      </c>
    </row>
    <row r="38" spans="1:100" x14ac:dyDescent="0.25">
      <c r="A38">
        <v>2040</v>
      </c>
      <c r="B38" s="37">
        <v>12910.277050000001</v>
      </c>
      <c r="C38" s="37">
        <v>7810.2937140000004</v>
      </c>
      <c r="D38" s="37">
        <v>6064.9784730000001</v>
      </c>
      <c r="E38" s="37">
        <v>611.84006980000004</v>
      </c>
      <c r="F38" s="37">
        <v>1873.605045</v>
      </c>
      <c r="G38" s="37">
        <v>1254.811862</v>
      </c>
      <c r="H38" s="37">
        <v>187.4537502</v>
      </c>
      <c r="I38" s="37">
        <v>1612.6812789999999</v>
      </c>
      <c r="J38" s="37">
        <v>1460.118592</v>
      </c>
      <c r="K38" s="37">
        <v>1406.926956</v>
      </c>
      <c r="L38" s="37">
        <v>601.10781180000004</v>
      </c>
      <c r="M38" s="37">
        <v>26905.74698</v>
      </c>
      <c r="N38" s="37">
        <v>9028.0752090000005</v>
      </c>
      <c r="O38" s="37">
        <v>3120.8493640000002</v>
      </c>
      <c r="P38" s="37">
        <v>3967.5331580000002</v>
      </c>
      <c r="Q38" s="37">
        <v>9119.5057429999997</v>
      </c>
      <c r="R38" s="37">
        <v>1401.1823380000001</v>
      </c>
      <c r="S38" s="37">
        <v>3966.532725</v>
      </c>
      <c r="T38" s="37">
        <v>269090.64659999998</v>
      </c>
      <c r="U38" s="37">
        <v>90138.358900000007</v>
      </c>
      <c r="V38" s="37">
        <v>0.75170043620000004</v>
      </c>
      <c r="W38" s="37">
        <v>374.62986080000002</v>
      </c>
      <c r="X38" s="37">
        <v>116.1238479</v>
      </c>
      <c r="Y38" s="37">
        <v>1622.12663</v>
      </c>
      <c r="Z38" s="37">
        <v>35.962270349999997</v>
      </c>
      <c r="AA38" s="37">
        <v>68.45723787</v>
      </c>
      <c r="AB38" s="37">
        <v>32.729068239999997</v>
      </c>
      <c r="AC38" s="37">
        <v>1068.45577</v>
      </c>
      <c r="AD38" s="37">
        <v>1156.0557449999999</v>
      </c>
      <c r="AE38" s="37">
        <v>238.13409970000001</v>
      </c>
      <c r="AF38" s="37">
        <v>668.20042980000005</v>
      </c>
      <c r="AG38" s="37">
        <v>655.79032259999997</v>
      </c>
      <c r="AH38" s="37">
        <v>166.37170990000001</v>
      </c>
      <c r="AI38" s="37">
        <v>1.1486616810000001</v>
      </c>
      <c r="AJ38" s="37">
        <v>17.670634549999999</v>
      </c>
      <c r="AK38" s="37">
        <v>92.912371419999999</v>
      </c>
      <c r="AL38" s="37">
        <v>351.42444999999998</v>
      </c>
      <c r="AM38">
        <v>57698.777214909198</v>
      </c>
      <c r="AN38" s="41">
        <v>18897061.309999999</v>
      </c>
      <c r="AO38" s="41">
        <v>7.4051218E-3</v>
      </c>
      <c r="AP38" s="41">
        <v>3.2670081900000001E-4</v>
      </c>
      <c r="AQ38" s="41">
        <v>5457547.0769999996</v>
      </c>
      <c r="AR38" s="41">
        <v>2.110681729</v>
      </c>
      <c r="AS38" s="37">
        <v>459199.47039999999</v>
      </c>
      <c r="AT38" s="37">
        <v>1.9437404970000001</v>
      </c>
      <c r="AU38" s="37">
        <v>16714.282429999999</v>
      </c>
      <c r="AV38" s="37">
        <v>9794.524883</v>
      </c>
      <c r="AW38" s="37">
        <v>9081.7994469999994</v>
      </c>
      <c r="AX38" s="37">
        <v>790.14136689999998</v>
      </c>
      <c r="AY38" s="37">
        <v>2465.3780430000002</v>
      </c>
      <c r="AZ38" s="37">
        <v>1566.4202</v>
      </c>
      <c r="BA38" s="37">
        <v>319.41571850000003</v>
      </c>
      <c r="BB38" s="37">
        <v>6587.3465050000004</v>
      </c>
      <c r="BC38" s="37">
        <v>1487.4829480000001</v>
      </c>
      <c r="BD38" s="37">
        <v>1680.2338990000001</v>
      </c>
      <c r="BE38" s="37">
        <v>677.3146064</v>
      </c>
      <c r="BF38" s="37">
        <v>31595.276819999999</v>
      </c>
      <c r="BG38" s="37">
        <v>9986.2376339999901</v>
      </c>
      <c r="BH38" s="37">
        <v>3608.3976809999999</v>
      </c>
      <c r="BI38" s="37">
        <v>4308.2707280000004</v>
      </c>
      <c r="BJ38" s="37">
        <v>11094.76865</v>
      </c>
      <c r="BK38" s="37">
        <v>1836.423646</v>
      </c>
      <c r="BL38" s="37">
        <v>4447.0236839999998</v>
      </c>
      <c r="BM38" s="37">
        <v>315244.84240000002</v>
      </c>
      <c r="BN38" s="37">
        <v>96725.710250000004</v>
      </c>
      <c r="BO38" s="37">
        <v>0.15481327310000001</v>
      </c>
      <c r="BP38" s="37">
        <v>94.431290919999995</v>
      </c>
      <c r="BQ38" s="37">
        <v>436.50659539999998</v>
      </c>
      <c r="BR38" s="37">
        <v>790.28349779999996</v>
      </c>
      <c r="BS38" s="37">
        <v>0.1</v>
      </c>
      <c r="BT38" s="37">
        <v>0.1</v>
      </c>
      <c r="BU38" s="37">
        <v>2.3668623320000002</v>
      </c>
      <c r="BV38" s="37">
        <v>529.27241909999998</v>
      </c>
      <c r="BW38" s="37">
        <v>1034.9798129999999</v>
      </c>
      <c r="BX38" s="37">
        <v>165.83433439999999</v>
      </c>
      <c r="BY38" s="37">
        <v>0.1</v>
      </c>
      <c r="BZ38" s="37">
        <v>204.27374270000001</v>
      </c>
      <c r="CA38" s="37">
        <v>306.6926732</v>
      </c>
      <c r="CB38" s="37">
        <v>416.62210959999999</v>
      </c>
      <c r="CC38" s="37">
        <v>26.493502159999998</v>
      </c>
      <c r="CD38" s="37">
        <v>649.13925810000001</v>
      </c>
      <c r="CE38" s="37">
        <v>1792.2201500000001</v>
      </c>
      <c r="CF38">
        <v>58649.081121728297</v>
      </c>
      <c r="CG38" s="37">
        <v>536460.86259999999</v>
      </c>
      <c r="CH38" s="37">
        <v>18445093.190000001</v>
      </c>
      <c r="CI38" s="37">
        <v>8.2594861500000002E-3</v>
      </c>
      <c r="CJ38" s="37">
        <v>3.4477124500000001E-4</v>
      </c>
      <c r="CK38" s="37">
        <v>12374055.109999999</v>
      </c>
      <c r="CL38" s="41">
        <v>2.3455571910000002</v>
      </c>
      <c r="CM38" s="37">
        <v>2.2379883860000001</v>
      </c>
      <c r="CP38" s="37">
        <f t="shared" si="0"/>
        <v>1906.2736932243008</v>
      </c>
      <c r="CQ38" s="50">
        <f t="shared" si="5"/>
        <v>64951.301261306282</v>
      </c>
      <c r="CR38" s="37">
        <f t="shared" si="1"/>
        <v>917.29585432769625</v>
      </c>
      <c r="CS38" s="50">
        <f t="shared" si="6"/>
        <v>66298.503815123302</v>
      </c>
      <c r="CT38" s="37">
        <f t="shared" si="7"/>
        <v>5357.8608549599994</v>
      </c>
      <c r="CU38" s="37">
        <f t="shared" si="3"/>
        <v>661967.51867804385</v>
      </c>
      <c r="CV38" s="37">
        <f t="shared" si="4"/>
        <v>584114.04731440742</v>
      </c>
    </row>
    <row r="39" spans="1:100" x14ac:dyDescent="0.25">
      <c r="A39">
        <v>2041</v>
      </c>
      <c r="B39" s="37">
        <v>13174.665650000001</v>
      </c>
      <c r="C39" s="37">
        <v>7970.6994439999999</v>
      </c>
      <c r="D39" s="37">
        <v>6216.1993599999996</v>
      </c>
      <c r="E39" s="37">
        <v>624.54930200000001</v>
      </c>
      <c r="F39" s="37">
        <v>1904.658915</v>
      </c>
      <c r="G39" s="37">
        <v>1287.0216989999999</v>
      </c>
      <c r="H39" s="37">
        <v>192.0709464</v>
      </c>
      <c r="I39" s="37">
        <v>1675.236979</v>
      </c>
      <c r="J39" s="37">
        <v>1489.3090649999999</v>
      </c>
      <c r="K39" s="37">
        <v>1436.7894060000001</v>
      </c>
      <c r="L39" s="37">
        <v>613.29812690000006</v>
      </c>
      <c r="M39" s="37">
        <v>27427.902480000001</v>
      </c>
      <c r="N39" s="37">
        <v>9163.768548</v>
      </c>
      <c r="O39" s="37">
        <v>3215.6774569999998</v>
      </c>
      <c r="P39" s="37">
        <v>4001.5201470000002</v>
      </c>
      <c r="Q39" s="37">
        <v>9314.2030570000006</v>
      </c>
      <c r="R39" s="37">
        <v>1431.8582710000001</v>
      </c>
      <c r="S39" s="37">
        <v>4058.2691070000001</v>
      </c>
      <c r="T39" s="37">
        <v>274015.48680000001</v>
      </c>
      <c r="U39" s="37">
        <v>92020.939499999906</v>
      </c>
      <c r="V39" s="37">
        <v>0.75775054669999997</v>
      </c>
      <c r="W39" s="37">
        <v>371.39015019999999</v>
      </c>
      <c r="X39" s="37">
        <v>112.1280393</v>
      </c>
      <c r="Y39" s="37">
        <v>1375.936267</v>
      </c>
      <c r="Z39" s="37">
        <v>31.391445839999999</v>
      </c>
      <c r="AA39" s="37">
        <v>62.192532069999999</v>
      </c>
      <c r="AB39" s="37">
        <v>29.574717329999999</v>
      </c>
      <c r="AC39" s="37">
        <v>1549.2868060000001</v>
      </c>
      <c r="AD39" s="37">
        <v>1139.4264049999999</v>
      </c>
      <c r="AE39" s="37">
        <v>221.76330590000001</v>
      </c>
      <c r="AF39" s="37">
        <v>671.68948760000001</v>
      </c>
      <c r="AG39" s="37">
        <v>643.14940200000001</v>
      </c>
      <c r="AH39" s="37">
        <v>165.9250749</v>
      </c>
      <c r="AI39" s="37">
        <v>1.1260797149999999</v>
      </c>
      <c r="AJ39" s="37">
        <v>17.497848059999999</v>
      </c>
      <c r="AK39" s="37">
        <v>95.35415003</v>
      </c>
      <c r="AL39" s="37">
        <v>350.13790310000002</v>
      </c>
      <c r="AM39">
        <v>58611.853100551802</v>
      </c>
      <c r="AN39" s="41">
        <v>18703728.890000001</v>
      </c>
      <c r="AO39" s="41">
        <v>7.5486472200000003E-3</v>
      </c>
      <c r="AP39" s="41">
        <v>3.2561319400000003E-4</v>
      </c>
      <c r="AQ39" s="41">
        <v>4520822.7779999999</v>
      </c>
      <c r="AR39" s="41">
        <v>2.152152509</v>
      </c>
      <c r="AS39" s="37">
        <v>468072.85159999999</v>
      </c>
      <c r="AT39" s="37">
        <v>1.9796493159999999</v>
      </c>
      <c r="AU39" s="37">
        <v>17379.60571</v>
      </c>
      <c r="AV39" s="37">
        <v>10117.893840000001</v>
      </c>
      <c r="AW39" s="37">
        <v>8734.8954020000001</v>
      </c>
      <c r="AX39" s="37">
        <v>819.2415403</v>
      </c>
      <c r="AY39" s="37">
        <v>2542.0781099999999</v>
      </c>
      <c r="AZ39" s="37">
        <v>1629.5147569999999</v>
      </c>
      <c r="BA39" s="37">
        <v>338.68401399999999</v>
      </c>
      <c r="BB39" s="37">
        <v>7420.6682069999997</v>
      </c>
      <c r="BC39" s="37">
        <v>1515.3800020000001</v>
      </c>
      <c r="BD39" s="37">
        <v>1737.927169</v>
      </c>
      <c r="BE39" s="37">
        <v>696.96535949999998</v>
      </c>
      <c r="BF39" s="37">
        <v>32481.36146</v>
      </c>
      <c r="BG39" s="37">
        <v>10164.0304</v>
      </c>
      <c r="BH39" s="37">
        <v>3742.9967999999999</v>
      </c>
      <c r="BI39" s="37">
        <v>4385.0602259999996</v>
      </c>
      <c r="BJ39" s="37">
        <v>11431.741470000001</v>
      </c>
      <c r="BK39" s="37">
        <v>1899.5445580000001</v>
      </c>
      <c r="BL39" s="37">
        <v>4577.6652549999999</v>
      </c>
      <c r="BM39" s="37">
        <v>322557.82419999997</v>
      </c>
      <c r="BN39" s="37">
        <v>99008.747829999906</v>
      </c>
      <c r="BO39" s="37">
        <v>0.1456661642</v>
      </c>
      <c r="BP39" s="37">
        <v>82.612068449999995</v>
      </c>
      <c r="BQ39" s="37">
        <v>480.70331169999997</v>
      </c>
      <c r="BR39" s="37">
        <v>566.6463397</v>
      </c>
      <c r="BS39" s="37">
        <v>0.1</v>
      </c>
      <c r="BT39" s="37">
        <v>0.1</v>
      </c>
      <c r="BU39" s="37">
        <v>1.738714637</v>
      </c>
      <c r="BV39" s="37">
        <v>1012.303667</v>
      </c>
      <c r="BW39" s="37">
        <v>972.73995319999995</v>
      </c>
      <c r="BX39" s="37">
        <v>145.94447349999999</v>
      </c>
      <c r="BY39" s="37">
        <v>0.1</v>
      </c>
      <c r="BZ39" s="37">
        <v>173.796336</v>
      </c>
      <c r="CA39" s="37">
        <v>308.4695868</v>
      </c>
      <c r="CB39" s="37">
        <v>461.79892439999998</v>
      </c>
      <c r="CC39" s="37">
        <v>26.946919510000001</v>
      </c>
      <c r="CD39" s="37">
        <v>703.27378659999999</v>
      </c>
      <c r="CE39" s="37">
        <v>1829.3938619999999</v>
      </c>
      <c r="CF39">
        <v>59556.333822857203</v>
      </c>
      <c r="CG39" s="37">
        <v>549948.63989999995</v>
      </c>
      <c r="CH39" s="37">
        <v>18245305.199999999</v>
      </c>
      <c r="CI39" s="37">
        <v>8.4511696800000004E-3</v>
      </c>
      <c r="CJ39" s="37">
        <v>3.5036301099999998E-4</v>
      </c>
      <c r="CK39" s="37">
        <v>10143821.880000001</v>
      </c>
      <c r="CL39" s="41">
        <v>2.4022631620000001</v>
      </c>
      <c r="CM39" s="37">
        <v>2.289316275</v>
      </c>
      <c r="CP39" s="37">
        <f t="shared" si="0"/>
        <v>1552.4373000512919</v>
      </c>
      <c r="CQ39" s="50">
        <f t="shared" si="5"/>
        <v>64187.043512839889</v>
      </c>
      <c r="CR39" s="37">
        <f t="shared" si="1"/>
        <v>743.58601412641963</v>
      </c>
      <c r="CS39" s="50">
        <f t="shared" si="6"/>
        <v>65603.088302852324</v>
      </c>
      <c r="CT39" s="37">
        <f t="shared" si="7"/>
        <v>5941.6744847099999</v>
      </c>
      <c r="CU39" s="37">
        <f t="shared" si="3"/>
        <v>675244.45455520949</v>
      </c>
      <c r="CV39" s="37">
        <f t="shared" si="4"/>
        <v>593031.37904242205</v>
      </c>
    </row>
    <row r="40" spans="1:100" x14ac:dyDescent="0.25">
      <c r="A40">
        <v>2042</v>
      </c>
      <c r="B40" s="37">
        <v>13440.19738</v>
      </c>
      <c r="C40" s="37">
        <v>8131.1706430000004</v>
      </c>
      <c r="D40" s="37">
        <v>6370.3223319999997</v>
      </c>
      <c r="E40" s="37">
        <v>637.24649910000005</v>
      </c>
      <c r="F40" s="37">
        <v>1935.6161509999999</v>
      </c>
      <c r="G40" s="37">
        <v>1319.258689</v>
      </c>
      <c r="H40" s="37">
        <v>196.7671632</v>
      </c>
      <c r="I40" s="37">
        <v>1739.147136</v>
      </c>
      <c r="J40" s="37">
        <v>1518.775441</v>
      </c>
      <c r="K40" s="37">
        <v>1466.6520149999999</v>
      </c>
      <c r="L40" s="37">
        <v>625.50625909999997</v>
      </c>
      <c r="M40" s="37">
        <v>27947.185959999999</v>
      </c>
      <c r="N40" s="37">
        <v>9298.1401640000004</v>
      </c>
      <c r="O40" s="37">
        <v>3312.5783569999999</v>
      </c>
      <c r="P40" s="37">
        <v>4035.2688360000002</v>
      </c>
      <c r="Q40" s="37">
        <v>9508.5084360000001</v>
      </c>
      <c r="R40" s="37">
        <v>1462.642734</v>
      </c>
      <c r="S40" s="37">
        <v>4151.3870440000001</v>
      </c>
      <c r="T40" s="37">
        <v>278962.32909999997</v>
      </c>
      <c r="U40" s="37">
        <v>93923.138089999906</v>
      </c>
      <c r="V40" s="37">
        <v>0.76356142159999996</v>
      </c>
      <c r="W40" s="37">
        <v>368.27385190000001</v>
      </c>
      <c r="X40" s="37">
        <v>108.1836426</v>
      </c>
      <c r="Y40" s="37">
        <v>1133.4671659999999</v>
      </c>
      <c r="Z40" s="37">
        <v>26.782229109999999</v>
      </c>
      <c r="AA40" s="37">
        <v>55.730110449999998</v>
      </c>
      <c r="AB40" s="37">
        <v>26.334476519999999</v>
      </c>
      <c r="AC40" s="37">
        <v>1522.1230559999999</v>
      </c>
      <c r="AD40" s="37">
        <v>1117.7347990000001</v>
      </c>
      <c r="AE40" s="37">
        <v>186.6650482</v>
      </c>
      <c r="AF40" s="37">
        <v>649.74283479999997</v>
      </c>
      <c r="AG40" s="37">
        <v>631.00512549999996</v>
      </c>
      <c r="AH40" s="37">
        <v>165.34964199999999</v>
      </c>
      <c r="AI40" s="37">
        <v>1.104888592</v>
      </c>
      <c r="AJ40" s="37">
        <v>17.332876970000001</v>
      </c>
      <c r="AK40" s="37">
        <v>97.809703159999998</v>
      </c>
      <c r="AL40" s="37">
        <v>348.62918610000003</v>
      </c>
      <c r="AM40">
        <v>59540.169000269801</v>
      </c>
      <c r="AN40" s="41">
        <v>18511774.879999999</v>
      </c>
      <c r="AO40" s="41">
        <v>7.6963741999999998E-3</v>
      </c>
      <c r="AP40" s="41">
        <v>3.2208529600000001E-4</v>
      </c>
      <c r="AQ40" s="41">
        <v>3655823.446</v>
      </c>
      <c r="AR40" s="41">
        <v>2.1948141329999999</v>
      </c>
      <c r="AS40" s="37">
        <v>476438.87060000002</v>
      </c>
      <c r="AT40" s="37">
        <v>2.0167844719999999</v>
      </c>
      <c r="AU40" s="37">
        <v>18042.509409999999</v>
      </c>
      <c r="AV40" s="37">
        <v>10437.58238</v>
      </c>
      <c r="AW40" s="37">
        <v>8426.6460889999998</v>
      </c>
      <c r="AX40" s="37">
        <v>848.23009409999997</v>
      </c>
      <c r="AY40" s="37">
        <v>2618.3466069999999</v>
      </c>
      <c r="AZ40" s="37">
        <v>1692.834349</v>
      </c>
      <c r="BA40" s="37">
        <v>358.48515279999998</v>
      </c>
      <c r="BB40" s="37">
        <v>8310.0721420000009</v>
      </c>
      <c r="BC40" s="37">
        <v>1543.0469860000001</v>
      </c>
      <c r="BD40" s="37">
        <v>1795.8405330000001</v>
      </c>
      <c r="BE40" s="37">
        <v>716.75740299999995</v>
      </c>
      <c r="BF40" s="37">
        <v>33358.801299999999</v>
      </c>
      <c r="BG40" s="37">
        <v>10340.319649999999</v>
      </c>
      <c r="BH40" s="37">
        <v>3880.7881349999998</v>
      </c>
      <c r="BI40" s="37">
        <v>4462.6042239999997</v>
      </c>
      <c r="BJ40" s="37">
        <v>11767.791999999999</v>
      </c>
      <c r="BK40" s="37">
        <v>1963.466563</v>
      </c>
      <c r="BL40" s="37">
        <v>4707.7699220000004</v>
      </c>
      <c r="BM40" s="37">
        <v>329761.7475</v>
      </c>
      <c r="BN40" s="37">
        <v>101309.2481</v>
      </c>
      <c r="BO40" s="37">
        <v>0.13746544569999999</v>
      </c>
      <c r="BP40" s="37">
        <v>71.826350340000005</v>
      </c>
      <c r="BQ40" s="37">
        <v>526.08194490000005</v>
      </c>
      <c r="BR40" s="37">
        <v>389.66469030000002</v>
      </c>
      <c r="BS40" s="37">
        <v>0.1</v>
      </c>
      <c r="BT40" s="37">
        <v>0.1</v>
      </c>
      <c r="BU40" s="37">
        <v>1.2361457140000001</v>
      </c>
      <c r="BV40" s="37">
        <v>939.06079990000001</v>
      </c>
      <c r="BW40" s="37">
        <v>920.35699829999999</v>
      </c>
      <c r="BX40" s="37">
        <v>114.3894968</v>
      </c>
      <c r="BY40" s="37">
        <v>0.1</v>
      </c>
      <c r="BZ40" s="37">
        <v>147.86097169999999</v>
      </c>
      <c r="CA40" s="37">
        <v>308.49187799999999</v>
      </c>
      <c r="CB40" s="37">
        <v>508.39090270000003</v>
      </c>
      <c r="CC40" s="37">
        <v>27.3080505</v>
      </c>
      <c r="CD40" s="37">
        <v>757.04856270000005</v>
      </c>
      <c r="CE40" s="37">
        <v>1855.8915589999999</v>
      </c>
      <c r="CF40">
        <v>60458.824727551997</v>
      </c>
      <c r="CG40" s="37">
        <v>562910.93440000003</v>
      </c>
      <c r="CH40" s="37">
        <v>18048367.57</v>
      </c>
      <c r="CI40" s="37">
        <v>8.6459496899999998E-3</v>
      </c>
      <c r="CJ40" s="37">
        <v>3.5432853800000002E-4</v>
      </c>
      <c r="CK40" s="37">
        <v>8124267.2450000001</v>
      </c>
      <c r="CL40" s="41">
        <v>2.4598244920000001</v>
      </c>
      <c r="CM40" s="37">
        <v>2.341589752</v>
      </c>
      <c r="CP40" s="37">
        <f t="shared" si="0"/>
        <v>1229.3612631262226</v>
      </c>
      <c r="CQ40" s="50">
        <f t="shared" si="5"/>
        <v>63437.565771195492</v>
      </c>
      <c r="CR40" s="37">
        <f t="shared" si="1"/>
        <v>583.84373396179637</v>
      </c>
      <c r="CS40" s="50">
        <f t="shared" si="6"/>
        <v>64913.718405803658</v>
      </c>
      <c r="CT40" s="37">
        <f t="shared" si="7"/>
        <v>5957.1201927999991</v>
      </c>
      <c r="CU40" s="37">
        <f t="shared" si="3"/>
        <v>688036.6861180733</v>
      </c>
      <c r="CV40" s="37">
        <f t="shared" si="4"/>
        <v>601476.60176775884</v>
      </c>
    </row>
    <row r="41" spans="1:100" x14ac:dyDescent="0.25">
      <c r="A41">
        <v>2043</v>
      </c>
      <c r="B41" s="37">
        <v>13707.207130000001</v>
      </c>
      <c r="C41" s="37">
        <v>8292.0810500000007</v>
      </c>
      <c r="D41" s="37">
        <v>6527.3168830000004</v>
      </c>
      <c r="E41" s="37">
        <v>649.95091809999997</v>
      </c>
      <c r="F41" s="37">
        <v>1966.7823619999999</v>
      </c>
      <c r="G41" s="37">
        <v>1351.533934</v>
      </c>
      <c r="H41" s="37">
        <v>201.53740690000001</v>
      </c>
      <c r="I41" s="37">
        <v>1804.3987159999999</v>
      </c>
      <c r="J41" s="37">
        <v>1548.591786</v>
      </c>
      <c r="K41" s="37">
        <v>1496.5231590000001</v>
      </c>
      <c r="L41" s="37">
        <v>637.73102359999996</v>
      </c>
      <c r="M41" s="37">
        <v>28466.697049999999</v>
      </c>
      <c r="N41" s="37">
        <v>9433.9970850000009</v>
      </c>
      <c r="O41" s="37">
        <v>3411.5878929999999</v>
      </c>
      <c r="P41" s="37">
        <v>4068.9494709999999</v>
      </c>
      <c r="Q41" s="37">
        <v>9703.096227</v>
      </c>
      <c r="R41" s="37">
        <v>1493.606029</v>
      </c>
      <c r="S41" s="37">
        <v>4246.0653480000001</v>
      </c>
      <c r="T41" s="37">
        <v>283948.39130000002</v>
      </c>
      <c r="U41" s="37">
        <v>95844.358590000003</v>
      </c>
      <c r="V41" s="37">
        <v>0.76908255930000002</v>
      </c>
      <c r="W41" s="37">
        <v>365.28953869999998</v>
      </c>
      <c r="X41" s="37">
        <v>104.3067011</v>
      </c>
      <c r="Y41" s="37">
        <v>905.16669179999997</v>
      </c>
      <c r="Z41" s="37">
        <v>22.348855910000001</v>
      </c>
      <c r="AA41" s="37">
        <v>49.389525380000002</v>
      </c>
      <c r="AB41" s="37">
        <v>23.166444989999999</v>
      </c>
      <c r="AC41" s="37">
        <v>1491.3498669999999</v>
      </c>
      <c r="AD41" s="37">
        <v>1093.2914069999999</v>
      </c>
      <c r="AE41" s="37">
        <v>168.94768339999999</v>
      </c>
      <c r="AF41" s="37">
        <v>646.83490570000004</v>
      </c>
      <c r="AG41" s="37">
        <v>619.32995459999995</v>
      </c>
      <c r="AH41" s="37">
        <v>164.6492356</v>
      </c>
      <c r="AI41" s="37">
        <v>1.085005928</v>
      </c>
      <c r="AJ41" s="37">
        <v>17.175070680000001</v>
      </c>
      <c r="AK41" s="37">
        <v>100.2745523</v>
      </c>
      <c r="AL41" s="37">
        <v>346.90709620000001</v>
      </c>
      <c r="AM41">
        <v>60482.987924016001</v>
      </c>
      <c r="AN41" s="41">
        <v>18321099.120000001</v>
      </c>
      <c r="AO41" s="41">
        <v>7.8484680099999999E-3</v>
      </c>
      <c r="AP41" s="41">
        <v>3.2350200099999998E-4</v>
      </c>
      <c r="AQ41" s="41">
        <v>3319475.7009999999</v>
      </c>
      <c r="AR41" s="41">
        <v>2.2384427100000002</v>
      </c>
      <c r="AS41" s="37">
        <v>484920.685</v>
      </c>
      <c r="AT41" s="37">
        <v>2.0551050050000002</v>
      </c>
      <c r="AU41" s="37">
        <v>18701.544109999999</v>
      </c>
      <c r="AV41" s="37">
        <v>10753.173640000001</v>
      </c>
      <c r="AW41" s="37">
        <v>8153.2550259999998</v>
      </c>
      <c r="AX41" s="37">
        <v>877.08885450000002</v>
      </c>
      <c r="AY41" s="37">
        <v>2694.0129029999998</v>
      </c>
      <c r="AZ41" s="37">
        <v>1756.287797</v>
      </c>
      <c r="BA41" s="37">
        <v>378.77648269999997</v>
      </c>
      <c r="BB41" s="37">
        <v>9253.2456020000009</v>
      </c>
      <c r="BC41" s="37">
        <v>1570.6517040000001</v>
      </c>
      <c r="BD41" s="37">
        <v>1853.969008</v>
      </c>
      <c r="BE41" s="37">
        <v>736.68617600000005</v>
      </c>
      <c r="BF41" s="37">
        <v>34230.310729999997</v>
      </c>
      <c r="BG41" s="37">
        <v>10515.11118</v>
      </c>
      <c r="BH41" s="37">
        <v>4022.1946079999998</v>
      </c>
      <c r="BI41" s="37">
        <v>4541.1883180000004</v>
      </c>
      <c r="BJ41" s="37">
        <v>12106.13392</v>
      </c>
      <c r="BK41" s="37">
        <v>2028.907142</v>
      </c>
      <c r="BL41" s="37">
        <v>4837.7157139999999</v>
      </c>
      <c r="BM41" s="37">
        <v>336864.40629999997</v>
      </c>
      <c r="BN41" s="37">
        <v>103625.2602</v>
      </c>
      <c r="BO41" s="37">
        <v>0.1300783794</v>
      </c>
      <c r="BP41" s="37">
        <v>62.058987590000001</v>
      </c>
      <c r="BQ41" s="37">
        <v>571.80561230000001</v>
      </c>
      <c r="BR41" s="37">
        <v>237.76847559999999</v>
      </c>
      <c r="BS41" s="37">
        <v>0.1</v>
      </c>
      <c r="BT41" s="37">
        <v>0.1</v>
      </c>
      <c r="BU41" s="37">
        <v>0.79833368059999998</v>
      </c>
      <c r="BV41" s="37">
        <v>871.74701579999999</v>
      </c>
      <c r="BW41" s="37">
        <v>871.33152559999996</v>
      </c>
      <c r="BX41" s="37">
        <v>100.1358097</v>
      </c>
      <c r="BY41" s="37">
        <v>0.1</v>
      </c>
      <c r="BZ41" s="37">
        <v>125.8858429</v>
      </c>
      <c r="CA41" s="37">
        <v>306.66690840000001</v>
      </c>
      <c r="CB41" s="37">
        <v>555.78525539999998</v>
      </c>
      <c r="CC41" s="37">
        <v>27.561715249999999</v>
      </c>
      <c r="CD41" s="37">
        <v>809.53403279999998</v>
      </c>
      <c r="CE41" s="37">
        <v>1870.80312</v>
      </c>
      <c r="CF41">
        <v>61355.533978555097</v>
      </c>
      <c r="CG41" s="37">
        <v>575912.23210000002</v>
      </c>
      <c r="CH41" s="37">
        <v>17854105.989999998</v>
      </c>
      <c r="CI41" s="37">
        <v>8.8433117099999906E-3</v>
      </c>
      <c r="CJ41" s="37">
        <v>3.5736439900000002E-4</v>
      </c>
      <c r="CK41" s="37">
        <v>6281452.4689999996</v>
      </c>
      <c r="CL41" s="41">
        <v>2.518090999</v>
      </c>
      <c r="CM41" s="37">
        <v>2.3946722629999999</v>
      </c>
      <c r="CP41" s="37">
        <f t="shared" si="0"/>
        <v>937.40071287210264</v>
      </c>
      <c r="CQ41" s="50">
        <f t="shared" si="5"/>
        <v>62702.032863645516</v>
      </c>
      <c r="CR41" s="37">
        <f t="shared" si="1"/>
        <v>522.53146624222131</v>
      </c>
      <c r="CS41" s="50">
        <f t="shared" si="6"/>
        <v>64237.766599512011</v>
      </c>
      <c r="CT41" s="37">
        <f t="shared" si="7"/>
        <v>5985.4709952499998</v>
      </c>
      <c r="CU41" s="37">
        <f t="shared" si="3"/>
        <v>700907.19968367298</v>
      </c>
      <c r="CV41" s="37">
        <f t="shared" si="4"/>
        <v>610163.9709702176</v>
      </c>
    </row>
    <row r="42" spans="1:100" x14ac:dyDescent="0.25">
      <c r="A42">
        <v>2044</v>
      </c>
      <c r="B42" s="37">
        <v>13976.039419999999</v>
      </c>
      <c r="C42" s="37">
        <v>8453.8574480000007</v>
      </c>
      <c r="D42" s="37">
        <v>6687.111089</v>
      </c>
      <c r="E42" s="37">
        <v>662.67619539999998</v>
      </c>
      <c r="F42" s="37">
        <v>1998.1781679999999</v>
      </c>
      <c r="G42" s="37">
        <v>1383.856241</v>
      </c>
      <c r="H42" s="37">
        <v>206.37677780000001</v>
      </c>
      <c r="I42" s="37">
        <v>1871.027795</v>
      </c>
      <c r="J42" s="37">
        <v>1578.7884340000001</v>
      </c>
      <c r="K42" s="37">
        <v>1526.396982</v>
      </c>
      <c r="L42" s="37">
        <v>649.96976589999997</v>
      </c>
      <c r="M42" s="37">
        <v>28987.57316</v>
      </c>
      <c r="N42" s="37">
        <v>9571.12247199999</v>
      </c>
      <c r="O42" s="37">
        <v>3512.7280810000002</v>
      </c>
      <c r="P42" s="37">
        <v>4102.7360440000002</v>
      </c>
      <c r="Q42" s="37">
        <v>9898.4322499999998</v>
      </c>
      <c r="R42" s="37">
        <v>1524.7805559999999</v>
      </c>
      <c r="S42" s="37">
        <v>4342.529751</v>
      </c>
      <c r="T42" s="37">
        <v>288986.92469999997</v>
      </c>
      <c r="U42" s="37">
        <v>97784.175050000005</v>
      </c>
      <c r="V42" s="37">
        <v>0.77426866890000001</v>
      </c>
      <c r="W42" s="37">
        <v>362.43877639999999</v>
      </c>
      <c r="X42" s="37">
        <v>100.50891849999999</v>
      </c>
      <c r="Y42" s="37">
        <v>690.14423179999994</v>
      </c>
      <c r="Z42" s="37">
        <v>18.080800150000002</v>
      </c>
      <c r="AA42" s="37">
        <v>43.160808250000002</v>
      </c>
      <c r="AB42" s="37">
        <v>20.06494086</v>
      </c>
      <c r="AC42" s="37">
        <v>1456.656894</v>
      </c>
      <c r="AD42" s="37">
        <v>1065.9531999999999</v>
      </c>
      <c r="AE42" s="37">
        <v>150.638554</v>
      </c>
      <c r="AF42" s="37">
        <v>636.84981860000005</v>
      </c>
      <c r="AG42" s="37">
        <v>608.10304140000005</v>
      </c>
      <c r="AH42" s="37">
        <v>163.8303986</v>
      </c>
      <c r="AI42" s="37">
        <v>1.066361756</v>
      </c>
      <c r="AJ42" s="37">
        <v>17.023997170000001</v>
      </c>
      <c r="AK42" s="37">
        <v>102.74577379999999</v>
      </c>
      <c r="AL42" s="37">
        <v>344.98592389999999</v>
      </c>
      <c r="AM42">
        <v>61444.2202685636</v>
      </c>
      <c r="AN42" s="41">
        <v>18131148.539999999</v>
      </c>
      <c r="AO42" s="41">
        <v>8.0047066199999996E-3</v>
      </c>
      <c r="AP42" s="41">
        <v>3.2633007500000003E-4</v>
      </c>
      <c r="AQ42" s="41">
        <v>3100585.1660000002</v>
      </c>
      <c r="AR42" s="41">
        <v>2.2831925499999999</v>
      </c>
      <c r="AS42" s="37">
        <v>493488.30709999998</v>
      </c>
      <c r="AT42" s="37">
        <v>2.0945443890000002</v>
      </c>
      <c r="AU42" s="37">
        <v>19355.832470000001</v>
      </c>
      <c r="AV42" s="37">
        <v>11064.622310000001</v>
      </c>
      <c r="AW42" s="37">
        <v>7911.0604590000003</v>
      </c>
      <c r="AX42" s="37">
        <v>905.80641560000004</v>
      </c>
      <c r="AY42" s="37">
        <v>2769.0195220000001</v>
      </c>
      <c r="AZ42" s="37">
        <v>1819.817274</v>
      </c>
      <c r="BA42" s="37">
        <v>399.51431919999999</v>
      </c>
      <c r="BB42" s="37">
        <v>10247.539839999999</v>
      </c>
      <c r="BC42" s="37">
        <v>1598.317049</v>
      </c>
      <c r="BD42" s="37">
        <v>1912.296208</v>
      </c>
      <c r="BE42" s="37">
        <v>756.75151470000003</v>
      </c>
      <c r="BF42" s="37">
        <v>35097.050459999999</v>
      </c>
      <c r="BG42" s="37">
        <v>10688.466560000001</v>
      </c>
      <c r="BH42" s="37">
        <v>4167.5803100000003</v>
      </c>
      <c r="BI42" s="37">
        <v>4621.2093889999996</v>
      </c>
      <c r="BJ42" s="37">
        <v>12449.668470000001</v>
      </c>
      <c r="BK42" s="37">
        <v>2096.5043719999999</v>
      </c>
      <c r="BL42" s="37">
        <v>4967.8896999999997</v>
      </c>
      <c r="BM42" s="37">
        <v>343875.69280000002</v>
      </c>
      <c r="BN42" s="37">
        <v>105955.13989999999</v>
      </c>
      <c r="BO42" s="37">
        <v>0.12339372110000001</v>
      </c>
      <c r="BP42" s="37">
        <v>53.290897080000001</v>
      </c>
      <c r="BQ42" s="37">
        <v>616.96931359999996</v>
      </c>
      <c r="BR42" s="37">
        <v>104.7475275</v>
      </c>
      <c r="BS42" s="37">
        <v>0.1</v>
      </c>
      <c r="BT42" s="37">
        <v>0.1</v>
      </c>
      <c r="BU42" s="37">
        <v>0.40839427299999997</v>
      </c>
      <c r="BV42" s="37">
        <v>808.22737189999998</v>
      </c>
      <c r="BW42" s="37">
        <v>824.12103960000002</v>
      </c>
      <c r="BX42" s="37">
        <v>86.319146810000007</v>
      </c>
      <c r="BY42" s="37">
        <v>0.1</v>
      </c>
      <c r="BZ42" s="37">
        <v>107.3395204</v>
      </c>
      <c r="CA42" s="37">
        <v>302.97812929999998</v>
      </c>
      <c r="CB42" s="37">
        <v>603.35097759999996</v>
      </c>
      <c r="CC42" s="37">
        <v>27.697215679999999</v>
      </c>
      <c r="CD42" s="37">
        <v>859.84517119999998</v>
      </c>
      <c r="CE42" s="37">
        <v>1873.6666990000001</v>
      </c>
      <c r="CF42">
        <v>62251.134467503703</v>
      </c>
      <c r="CG42" s="37">
        <v>588929.16410000005</v>
      </c>
      <c r="CH42" s="37">
        <v>17662279</v>
      </c>
      <c r="CI42" s="37">
        <v>9.0428084399999994E-3</v>
      </c>
      <c r="CJ42" s="37">
        <v>3.5864625299999997E-4</v>
      </c>
      <c r="CK42" s="37">
        <v>4624661.3219999997</v>
      </c>
      <c r="CL42" s="41">
        <v>2.5769002049999998</v>
      </c>
      <c r="CM42" s="37">
        <v>2.4483830439999998</v>
      </c>
      <c r="CP42" s="37">
        <f t="shared" si="0"/>
        <v>677.43381028304759</v>
      </c>
      <c r="CQ42" s="50">
        <f t="shared" si="5"/>
        <v>61980.128412009952</v>
      </c>
      <c r="CR42" s="37">
        <f t="shared" si="1"/>
        <v>483.07125648826127</v>
      </c>
      <c r="CS42" s="50">
        <f t="shared" si="6"/>
        <v>63566.484896922651</v>
      </c>
      <c r="CT42" s="37">
        <f t="shared" si="7"/>
        <v>6003.2750646900004</v>
      </c>
      <c r="CU42" s="37">
        <f t="shared" si="3"/>
        <v>713837.8608299609</v>
      </c>
      <c r="CV42" s="37">
        <f t="shared" si="4"/>
        <v>618982.08350992925</v>
      </c>
    </row>
    <row r="43" spans="1:100" x14ac:dyDescent="0.25">
      <c r="A43">
        <v>2045</v>
      </c>
      <c r="B43" s="37">
        <v>14247.05672</v>
      </c>
      <c r="C43" s="37">
        <v>8616.8982560000004</v>
      </c>
      <c r="D43" s="37">
        <v>6849.5945460000003</v>
      </c>
      <c r="E43" s="37">
        <v>675.43601369999999</v>
      </c>
      <c r="F43" s="37">
        <v>2029.797253</v>
      </c>
      <c r="G43" s="37">
        <v>1416.2364009999999</v>
      </c>
      <c r="H43" s="37">
        <v>211.28151500000001</v>
      </c>
      <c r="I43" s="37">
        <v>1939.1115070000001</v>
      </c>
      <c r="J43" s="37">
        <v>1609.3881570000001</v>
      </c>
      <c r="K43" s="37">
        <v>1556.2724579999999</v>
      </c>
      <c r="L43" s="37">
        <v>662.22207760000003</v>
      </c>
      <c r="M43" s="37">
        <v>29510.732899999999</v>
      </c>
      <c r="N43" s="37">
        <v>9709.3314690000007</v>
      </c>
      <c r="O43" s="37">
        <v>3616.0130250000002</v>
      </c>
      <c r="P43" s="37">
        <v>4136.7876429999997</v>
      </c>
      <c r="Q43" s="37">
        <v>10094.972309999999</v>
      </c>
      <c r="R43" s="37">
        <v>1556.1985729999999</v>
      </c>
      <c r="S43" s="37">
        <v>4440.9863999999998</v>
      </c>
      <c r="T43" s="37">
        <v>294089.71019999997</v>
      </c>
      <c r="U43" s="37">
        <v>99742.381720000005</v>
      </c>
      <c r="V43" s="37">
        <v>0.77908391160000001</v>
      </c>
      <c r="W43" s="37">
        <v>359.7221447</v>
      </c>
      <c r="X43" s="37">
        <v>96.799783349999998</v>
      </c>
      <c r="Y43" s="37">
        <v>489.00981680000001</v>
      </c>
      <c r="Z43" s="37">
        <v>13.998427120000001</v>
      </c>
      <c r="AA43" s="37">
        <v>37.080979290000002</v>
      </c>
      <c r="AB43" s="37">
        <v>17.047580960000001</v>
      </c>
      <c r="AC43" s="37">
        <v>1418.284913</v>
      </c>
      <c r="AD43" s="37">
        <v>1035.9690109999999</v>
      </c>
      <c r="AE43" s="37">
        <v>138.1158106</v>
      </c>
      <c r="AF43" s="37">
        <v>625.0932378</v>
      </c>
      <c r="AG43" s="37">
        <v>597.31281520000005</v>
      </c>
      <c r="AH43" s="37">
        <v>162.90256429999999</v>
      </c>
      <c r="AI43" s="37">
        <v>1.048906197</v>
      </c>
      <c r="AJ43" s="37">
        <v>16.879518189999999</v>
      </c>
      <c r="AK43" s="37">
        <v>105.2223735</v>
      </c>
      <c r="AL43" s="37">
        <v>342.88570320000002</v>
      </c>
      <c r="AM43">
        <v>62425.846735090301</v>
      </c>
      <c r="AN43" s="41">
        <v>17941785.850000001</v>
      </c>
      <c r="AO43" s="41">
        <v>8.1648390299999905E-3</v>
      </c>
      <c r="AP43" s="41">
        <v>3.2919664000000001E-4</v>
      </c>
      <c r="AQ43" s="41">
        <v>2901279.41</v>
      </c>
      <c r="AR43" s="41">
        <v>2.329048115</v>
      </c>
      <c r="AS43" s="37">
        <v>502168.56180000002</v>
      </c>
      <c r="AT43" s="37">
        <v>2.135044562</v>
      </c>
      <c r="AU43" s="37">
        <v>20004.957869999998</v>
      </c>
      <c r="AV43" s="37">
        <v>11372.187900000001</v>
      </c>
      <c r="AW43" s="37">
        <v>7696.6431130000001</v>
      </c>
      <c r="AX43" s="37">
        <v>934.38245270000004</v>
      </c>
      <c r="AY43" s="37">
        <v>2843.3598400000001</v>
      </c>
      <c r="AZ43" s="37">
        <v>1883.3946229999999</v>
      </c>
      <c r="BA43" s="37">
        <v>420.65620089999999</v>
      </c>
      <c r="BB43" s="37">
        <v>11290.10528</v>
      </c>
      <c r="BC43" s="37">
        <v>1626.140494</v>
      </c>
      <c r="BD43" s="37">
        <v>1970.8121160000001</v>
      </c>
      <c r="BE43" s="37">
        <v>776.95821650000005</v>
      </c>
      <c r="BF43" s="37">
        <v>35960.156349999997</v>
      </c>
      <c r="BG43" s="37">
        <v>10860.58735</v>
      </c>
      <c r="BH43" s="37">
        <v>4317.2925230000001</v>
      </c>
      <c r="BI43" s="37">
        <v>4703.1411459999999</v>
      </c>
      <c r="BJ43" s="37">
        <v>12801.3873</v>
      </c>
      <c r="BK43" s="37">
        <v>2166.8949889999999</v>
      </c>
      <c r="BL43" s="37">
        <v>5098.7306799999997</v>
      </c>
      <c r="BM43" s="37">
        <v>350809.7597</v>
      </c>
      <c r="BN43" s="37">
        <v>108297.7355</v>
      </c>
      <c r="BO43" s="37">
        <v>0.1173177579</v>
      </c>
      <c r="BP43" s="37">
        <v>45.494010469999999</v>
      </c>
      <c r="BQ43" s="37">
        <v>660.64802870000005</v>
      </c>
      <c r="BR43" s="37">
        <v>0.1</v>
      </c>
      <c r="BS43" s="37">
        <v>0.1</v>
      </c>
      <c r="BT43" s="37">
        <v>0.1</v>
      </c>
      <c r="BU43" s="37">
        <v>6.1257941099999998E-2</v>
      </c>
      <c r="BV43" s="37">
        <v>748.07952550000005</v>
      </c>
      <c r="BW43" s="37">
        <v>778.55570069999999</v>
      </c>
      <c r="BX43" s="37">
        <v>78.291153780000002</v>
      </c>
      <c r="BY43" s="37">
        <v>0.1</v>
      </c>
      <c r="BZ43" s="37">
        <v>91.739020530000005</v>
      </c>
      <c r="CA43" s="37">
        <v>297.47670870000002</v>
      </c>
      <c r="CB43" s="37">
        <v>650.46199630000001</v>
      </c>
      <c r="CC43" s="37">
        <v>27.708164579999998</v>
      </c>
      <c r="CD43" s="37">
        <v>907.17143329999999</v>
      </c>
      <c r="CE43" s="37">
        <v>1864.4410230000001</v>
      </c>
      <c r="CF43">
        <v>63150.576638445797</v>
      </c>
      <c r="CG43" s="37">
        <v>601985.92890000006</v>
      </c>
      <c r="CH43" s="37">
        <v>17472638.18</v>
      </c>
      <c r="CI43" s="37">
        <v>9.2438833299999905E-3</v>
      </c>
      <c r="CJ43" s="37">
        <v>3.5599481399999999E-4</v>
      </c>
      <c r="CK43" s="37">
        <v>3143936.3909999998</v>
      </c>
      <c r="CL43" s="41">
        <v>2.6360788190000002</v>
      </c>
      <c r="CM43" s="37">
        <v>2.502523133</v>
      </c>
      <c r="CP43" s="37">
        <f t="shared" si="0"/>
        <v>447.23864326487177</v>
      </c>
      <c r="CQ43" s="50">
        <f t="shared" si="5"/>
        <v>61270.940625551666</v>
      </c>
      <c r="CR43" s="37">
        <f t="shared" si="1"/>
        <v>447.3402806068375</v>
      </c>
      <c r="CS43" s="50">
        <f t="shared" si="6"/>
        <v>62897.710198649787</v>
      </c>
      <c r="CT43" s="37">
        <f t="shared" si="7"/>
        <v>6012.9337345600006</v>
      </c>
      <c r="CU43" s="37">
        <f t="shared" si="3"/>
        <v>726854.68489262124</v>
      </c>
      <c r="CV43" s="37">
        <f t="shared" si="4"/>
        <v>627939.45902776555</v>
      </c>
    </row>
    <row r="44" spans="1:100" x14ac:dyDescent="0.25">
      <c r="A44">
        <v>2046</v>
      </c>
      <c r="B44" s="37">
        <v>14521.478510000001</v>
      </c>
      <c r="C44" s="37">
        <v>8782.4377920000006</v>
      </c>
      <c r="D44" s="37">
        <v>7015.2262920000003</v>
      </c>
      <c r="E44" s="37">
        <v>688.28602360000002</v>
      </c>
      <c r="F44" s="37">
        <v>2061.858424</v>
      </c>
      <c r="G44" s="37">
        <v>1448.7766790000001</v>
      </c>
      <c r="H44" s="37">
        <v>216.25503219999999</v>
      </c>
      <c r="I44" s="37">
        <v>2008.7473560000001</v>
      </c>
      <c r="J44" s="37">
        <v>1640.5054379999999</v>
      </c>
      <c r="K44" s="37">
        <v>1586.1895199999999</v>
      </c>
      <c r="L44" s="37">
        <v>674.49443329999997</v>
      </c>
      <c r="M44" s="37">
        <v>30039.06393</v>
      </c>
      <c r="N44" s="37">
        <v>9849.8812109999999</v>
      </c>
      <c r="O44" s="37">
        <v>3721.7739630000001</v>
      </c>
      <c r="P44" s="37">
        <v>4171.735533</v>
      </c>
      <c r="Q44" s="37">
        <v>10293.91848</v>
      </c>
      <c r="R44" s="37">
        <v>1587.96325</v>
      </c>
      <c r="S44" s="37">
        <v>4542.2804960000003</v>
      </c>
      <c r="T44" s="37">
        <v>299301.06630000001</v>
      </c>
      <c r="U44" s="37">
        <v>101750.9884</v>
      </c>
      <c r="V44" s="37">
        <v>0.78354967409999998</v>
      </c>
      <c r="W44" s="37">
        <v>357.15927749999997</v>
      </c>
      <c r="X44" s="37">
        <v>93.192249349999997</v>
      </c>
      <c r="Y44" s="37">
        <v>308.39297549999998</v>
      </c>
      <c r="Z44" s="37">
        <v>10.250212960000001</v>
      </c>
      <c r="AA44" s="37">
        <v>31.385290529999999</v>
      </c>
      <c r="AB44" s="37">
        <v>14.229695550000001</v>
      </c>
      <c r="AC44" s="37">
        <v>1378.9029889999999</v>
      </c>
      <c r="AD44" s="37">
        <v>1005.388476</v>
      </c>
      <c r="AE44" s="37">
        <v>119.8105699</v>
      </c>
      <c r="AF44" s="37">
        <v>613.15546810000001</v>
      </c>
      <c r="AG44" s="37">
        <v>586.99541499999998</v>
      </c>
      <c r="AH44" s="37">
        <v>161.88944509999999</v>
      </c>
      <c r="AI44" s="37">
        <v>1.0326817829999999</v>
      </c>
      <c r="AJ44" s="37">
        <v>16.742970029999999</v>
      </c>
      <c r="AK44" s="37">
        <v>107.7131457</v>
      </c>
      <c r="AL44" s="37">
        <v>340.65618480000001</v>
      </c>
      <c r="AM44">
        <v>63446.939000555598</v>
      </c>
      <c r="AN44" s="41">
        <v>17752974.82</v>
      </c>
      <c r="AO44" s="41">
        <v>8.3289533400000004E-3</v>
      </c>
      <c r="AP44" s="41">
        <v>3.3209778500000001E-4</v>
      </c>
      <c r="AQ44" s="41">
        <v>2717809.088</v>
      </c>
      <c r="AR44" s="41">
        <v>2.3760379459999998</v>
      </c>
      <c r="AS44" s="37">
        <v>511050.60759999999</v>
      </c>
      <c r="AT44" s="37">
        <v>2.1766312019999998</v>
      </c>
      <c r="AU44" s="37">
        <v>20650.29391</v>
      </c>
      <c r="AV44" s="37">
        <v>11677.557849999999</v>
      </c>
      <c r="AW44" s="37">
        <v>7508.7979079999996</v>
      </c>
      <c r="AX44" s="37">
        <v>962.89542819999997</v>
      </c>
      <c r="AY44" s="37">
        <v>2917.421605</v>
      </c>
      <c r="AZ44" s="37">
        <v>1947.161603</v>
      </c>
      <c r="BA44" s="37">
        <v>442.17885410000002</v>
      </c>
      <c r="BB44" s="37">
        <v>12377.86693</v>
      </c>
      <c r="BC44" s="37">
        <v>1654.322379</v>
      </c>
      <c r="BD44" s="37">
        <v>2029.5854939999999</v>
      </c>
      <c r="BE44" s="37">
        <v>797.32410530000004</v>
      </c>
      <c r="BF44" s="37">
        <v>36824.756410000002</v>
      </c>
      <c r="BG44" s="37">
        <v>11033.519840000001</v>
      </c>
      <c r="BH44" s="37">
        <v>4472.0829880000001</v>
      </c>
      <c r="BI44" s="37">
        <v>4788.0847080000003</v>
      </c>
      <c r="BJ44" s="37">
        <v>13165.60641</v>
      </c>
      <c r="BK44" s="37">
        <v>2240.8177730000002</v>
      </c>
      <c r="BL44" s="37">
        <v>5231.5094520000002</v>
      </c>
      <c r="BM44" s="37">
        <v>357728.67729999998</v>
      </c>
      <c r="BN44" s="37">
        <v>110687.20729999999</v>
      </c>
      <c r="BO44" s="37">
        <v>0.1117913535</v>
      </c>
      <c r="BP44" s="37">
        <v>38.619973690000002</v>
      </c>
      <c r="BQ44" s="37">
        <v>701.75049019999994</v>
      </c>
      <c r="BR44" s="37">
        <v>0.1</v>
      </c>
      <c r="BS44" s="37">
        <v>0.1</v>
      </c>
      <c r="BT44" s="37">
        <v>0.1</v>
      </c>
      <c r="BU44" s="37">
        <v>0.1</v>
      </c>
      <c r="BV44" s="37">
        <v>706.93699219999996</v>
      </c>
      <c r="BW44" s="37">
        <v>748.30006049999997</v>
      </c>
      <c r="BX44" s="37">
        <v>69.468302640000005</v>
      </c>
      <c r="BY44" s="37">
        <v>0.1</v>
      </c>
      <c r="BZ44" s="37">
        <v>78.663220039999999</v>
      </c>
      <c r="CA44" s="37">
        <v>290.37815649999999</v>
      </c>
      <c r="CB44" s="37">
        <v>696.77594580000004</v>
      </c>
      <c r="CC44" s="37">
        <v>27.602034440000001</v>
      </c>
      <c r="CD44" s="37">
        <v>951.15296990000002</v>
      </c>
      <c r="CE44" s="37">
        <v>1844.144808</v>
      </c>
      <c r="CF44">
        <v>64076.169689066803</v>
      </c>
      <c r="CG44" s="37">
        <v>615292.07299999997</v>
      </c>
      <c r="CH44" s="37">
        <v>17284952.039999999</v>
      </c>
      <c r="CI44" s="37">
        <v>9.4462836699999997E-3</v>
      </c>
      <c r="CJ44" s="37">
        <v>3.41832619E-4</v>
      </c>
      <c r="CK44" s="37">
        <v>1822290.5970000001</v>
      </c>
      <c r="CL44" s="41">
        <v>2.69555232</v>
      </c>
      <c r="CM44" s="37">
        <v>2.5569895109999998</v>
      </c>
      <c r="CP44" s="37">
        <f t="shared" si="0"/>
        <v>243.61397051956214</v>
      </c>
      <c r="CQ44" s="50">
        <f t="shared" si="5"/>
        <v>60573.322573158279</v>
      </c>
      <c r="CR44" s="37">
        <f t="shared" si="1"/>
        <v>414.66757315080986</v>
      </c>
      <c r="CS44" s="50">
        <f t="shared" si="6"/>
        <v>62231.202650151165</v>
      </c>
      <c r="CT44" s="37">
        <f t="shared" si="7"/>
        <v>6036.6097601800002</v>
      </c>
      <c r="CU44" s="37">
        <f t="shared" si="3"/>
        <v>740185.17922560824</v>
      </c>
      <c r="CV44" s="37">
        <f t="shared" si="4"/>
        <v>637143.41688343475</v>
      </c>
    </row>
    <row r="45" spans="1:100" x14ac:dyDescent="0.25">
      <c r="A45">
        <v>2047</v>
      </c>
      <c r="B45" s="37">
        <v>14799.79572</v>
      </c>
      <c r="C45" s="37">
        <v>8950.8886060000004</v>
      </c>
      <c r="D45" s="37">
        <v>7183.6215220000004</v>
      </c>
      <c r="E45" s="37">
        <v>701.24254919999998</v>
      </c>
      <c r="F45" s="37">
        <v>2094.4490500000002</v>
      </c>
      <c r="G45" s="37">
        <v>1481.5009</v>
      </c>
      <c r="H45" s="37">
        <v>221.29550760000001</v>
      </c>
      <c r="I45" s="37">
        <v>2080.0304420000002</v>
      </c>
      <c r="J45" s="37">
        <v>1672.1708490000001</v>
      </c>
      <c r="K45" s="37">
        <v>1616.15157</v>
      </c>
      <c r="L45" s="37">
        <v>686.78610739999999</v>
      </c>
      <c r="M45" s="37">
        <v>30573.303049999999</v>
      </c>
      <c r="N45" s="37">
        <v>9993.1810509999996</v>
      </c>
      <c r="O45" s="37">
        <v>3829.983158</v>
      </c>
      <c r="P45" s="37">
        <v>4207.6751489999997</v>
      </c>
      <c r="Q45" s="37">
        <v>10495.639569999999</v>
      </c>
      <c r="R45" s="37">
        <v>1620.095073</v>
      </c>
      <c r="S45" s="37">
        <v>4646.4502439999997</v>
      </c>
      <c r="T45" s="37">
        <v>304633.41619999998</v>
      </c>
      <c r="U45" s="37">
        <v>103808.7052</v>
      </c>
      <c r="V45" s="37">
        <v>0.78765547250000001</v>
      </c>
      <c r="W45" s="37">
        <v>354.75337350000001</v>
      </c>
      <c r="X45" s="37">
        <v>89.692773439999996</v>
      </c>
      <c r="Y45" s="37">
        <v>140.3570417</v>
      </c>
      <c r="Z45" s="37">
        <v>6.6801165869999997</v>
      </c>
      <c r="AA45" s="37">
        <v>25.84598403</v>
      </c>
      <c r="AB45" s="37">
        <v>11.497878699999999</v>
      </c>
      <c r="AC45" s="37">
        <v>1335.970564</v>
      </c>
      <c r="AD45" s="37">
        <v>972.33042760000001</v>
      </c>
      <c r="AE45" s="37">
        <v>102.0500591</v>
      </c>
      <c r="AF45" s="37">
        <v>599.63407400000006</v>
      </c>
      <c r="AG45" s="37">
        <v>577.14546050000001</v>
      </c>
      <c r="AH45" s="37">
        <v>160.8029415</v>
      </c>
      <c r="AI45" s="37">
        <v>1.0176573950000001</v>
      </c>
      <c r="AJ45" s="37">
        <v>16.614492640000002</v>
      </c>
      <c r="AK45" s="37">
        <v>110.2203016</v>
      </c>
      <c r="AL45" s="37">
        <v>338.32196529999999</v>
      </c>
      <c r="AM45">
        <v>64496.716750344101</v>
      </c>
      <c r="AN45" s="41">
        <v>17564685.510000002</v>
      </c>
      <c r="AO45" s="41">
        <v>8.4971580100000003E-3</v>
      </c>
      <c r="AP45" s="41">
        <v>3.3501740099999998E-4</v>
      </c>
      <c r="AQ45" s="41">
        <v>2546694.0120000001</v>
      </c>
      <c r="AR45" s="41">
        <v>2.4241956189999998</v>
      </c>
      <c r="AS45" s="37">
        <v>520140.10430000001</v>
      </c>
      <c r="AT45" s="37">
        <v>2.2193128039999999</v>
      </c>
      <c r="AU45" s="37">
        <v>21295.352210000001</v>
      </c>
      <c r="AV45" s="37">
        <v>11984.387220000001</v>
      </c>
      <c r="AW45" s="37">
        <v>7384.7708309999998</v>
      </c>
      <c r="AX45" s="37">
        <v>991.60394570000005</v>
      </c>
      <c r="AY45" s="37">
        <v>2992.2093110000001</v>
      </c>
      <c r="AZ45" s="37">
        <v>2011.4439319999999</v>
      </c>
      <c r="BA45" s="37">
        <v>464.09789269999999</v>
      </c>
      <c r="BB45" s="37">
        <v>13507.24612</v>
      </c>
      <c r="BC45" s="37">
        <v>1683.4651699999999</v>
      </c>
      <c r="BD45" s="37">
        <v>2088.9831380000001</v>
      </c>
      <c r="BE45" s="37">
        <v>817.88744359999998</v>
      </c>
      <c r="BF45" s="37">
        <v>37698.175230000001</v>
      </c>
      <c r="BG45" s="37">
        <v>11211.779</v>
      </c>
      <c r="BH45" s="37">
        <v>4633.1012010000004</v>
      </c>
      <c r="BI45" s="37">
        <v>4877.6441199999999</v>
      </c>
      <c r="BJ45" s="37">
        <v>13550.062389999999</v>
      </c>
      <c r="BK45" s="37">
        <v>2319.3801560000002</v>
      </c>
      <c r="BL45" s="37">
        <v>5368.7959570000003</v>
      </c>
      <c r="BM45" s="37">
        <v>364751.7929</v>
      </c>
      <c r="BN45" s="37">
        <v>113125.7883</v>
      </c>
      <c r="BO45" s="37">
        <v>0.10675386269999999</v>
      </c>
      <c r="BP45" s="37">
        <v>32.629629090000002</v>
      </c>
      <c r="BQ45" s="37">
        <v>739.64078359999996</v>
      </c>
      <c r="BR45" s="37">
        <v>0.1</v>
      </c>
      <c r="BS45" s="37">
        <v>0.1</v>
      </c>
      <c r="BT45" s="37">
        <v>0.1</v>
      </c>
      <c r="BU45" s="37">
        <v>0.1</v>
      </c>
      <c r="BV45" s="37">
        <v>665.25225639999996</v>
      </c>
      <c r="BW45" s="37">
        <v>716.85868530000005</v>
      </c>
      <c r="BX45" s="37">
        <v>60.636937459999999</v>
      </c>
      <c r="BY45" s="37">
        <v>0.1</v>
      </c>
      <c r="BZ45" s="37">
        <v>67.721411130000007</v>
      </c>
      <c r="CA45" s="37">
        <v>281.80678339999997</v>
      </c>
      <c r="CB45" s="37">
        <v>741.72609360000001</v>
      </c>
      <c r="CC45" s="37">
        <v>27.37804362</v>
      </c>
      <c r="CD45" s="37">
        <v>991.15961419999996</v>
      </c>
      <c r="CE45" s="37">
        <v>1813.2613699999999</v>
      </c>
      <c r="CF45">
        <v>65058.356507401601</v>
      </c>
      <c r="CG45" s="37">
        <v>628896.64489999996</v>
      </c>
      <c r="CH45" s="37">
        <v>17099013.82</v>
      </c>
      <c r="CI45" s="37">
        <v>9.6504417100000007E-3</v>
      </c>
      <c r="CJ45" s="37">
        <v>3.4036544199999999E-4</v>
      </c>
      <c r="CK45" s="37">
        <v>1432900.3470000001</v>
      </c>
      <c r="CL45" s="41">
        <v>2.7544891840000001</v>
      </c>
      <c r="CM45" s="37">
        <v>2.6118547319999998</v>
      </c>
      <c r="CP45" s="37">
        <f t="shared" si="0"/>
        <v>186.72928244181094</v>
      </c>
      <c r="CQ45" s="50">
        <f t="shared" si="5"/>
        <v>59906.946495526492</v>
      </c>
      <c r="CR45" s="37">
        <f t="shared" si="1"/>
        <v>384.43738417800017</v>
      </c>
      <c r="CS45" s="50">
        <f t="shared" si="6"/>
        <v>61566.775801696334</v>
      </c>
      <c r="CT45" s="37">
        <f t="shared" si="7"/>
        <v>6037.82056758</v>
      </c>
      <c r="CU45" s="37">
        <f t="shared" si="3"/>
        <v>754048.67711503245</v>
      </c>
      <c r="CV45" s="37">
        <f t="shared" si="4"/>
        <v>646588.03422148305</v>
      </c>
    </row>
    <row r="46" spans="1:100" x14ac:dyDescent="0.25">
      <c r="A46">
        <v>2048</v>
      </c>
      <c r="B46" s="37">
        <v>15082.17684</v>
      </c>
      <c r="C46" s="37">
        <v>9122.408797</v>
      </c>
      <c r="D46" s="37">
        <v>7354.4878710000003</v>
      </c>
      <c r="E46" s="37">
        <v>714.30882919999999</v>
      </c>
      <c r="F46" s="37">
        <v>2127.6060090000001</v>
      </c>
      <c r="G46" s="37">
        <v>1514.403656</v>
      </c>
      <c r="H46" s="37">
        <v>226.39875499999999</v>
      </c>
      <c r="I46" s="37">
        <v>2153.0450519999999</v>
      </c>
      <c r="J46" s="37">
        <v>1704.3853790000001</v>
      </c>
      <c r="K46" s="37">
        <v>1646.1503379999999</v>
      </c>
      <c r="L46" s="37">
        <v>699.09274230000005</v>
      </c>
      <c r="M46" s="37">
        <v>31113.711930000001</v>
      </c>
      <c r="N46" s="37">
        <v>10139.441580000001</v>
      </c>
      <c r="O46" s="37">
        <v>3940.5797980000002</v>
      </c>
      <c r="P46" s="37">
        <v>4244.6162029999996</v>
      </c>
      <c r="Q46" s="37">
        <v>10700.24777</v>
      </c>
      <c r="R46" s="37">
        <v>1652.591876</v>
      </c>
      <c r="S46" s="37">
        <v>4753.5817489999999</v>
      </c>
      <c r="T46" s="37">
        <v>310090.02299999999</v>
      </c>
      <c r="U46" s="37">
        <v>105908.538</v>
      </c>
      <c r="V46" s="37">
        <v>0.79138484769999995</v>
      </c>
      <c r="W46" s="37">
        <v>352.50286920000002</v>
      </c>
      <c r="X46" s="37">
        <v>86.305135680000006</v>
      </c>
      <c r="Y46" s="37">
        <v>0.1</v>
      </c>
      <c r="Z46" s="37">
        <v>3.3019947100000002</v>
      </c>
      <c r="AA46" s="37">
        <v>20.49250713</v>
      </c>
      <c r="AB46" s="37">
        <v>8.86597379</v>
      </c>
      <c r="AC46" s="37">
        <v>1289.788065</v>
      </c>
      <c r="AD46" s="37">
        <v>937.04069070000003</v>
      </c>
      <c r="AE46" s="37">
        <v>84.919095979999994</v>
      </c>
      <c r="AF46" s="37">
        <v>584.64924010000004</v>
      </c>
      <c r="AG46" s="37">
        <v>567.74460880000004</v>
      </c>
      <c r="AH46" s="37">
        <v>159.6507307</v>
      </c>
      <c r="AI46" s="37">
        <v>1.0037815210000001</v>
      </c>
      <c r="AJ46" s="37">
        <v>16.493843980000001</v>
      </c>
      <c r="AK46" s="37">
        <v>112.743725</v>
      </c>
      <c r="AL46" s="37">
        <v>335.89849620000001</v>
      </c>
      <c r="AM46">
        <v>65575.766095032697</v>
      </c>
      <c r="AN46" s="41">
        <v>17376893.75</v>
      </c>
      <c r="AO46" s="41">
        <v>8.6696201600000005E-3</v>
      </c>
      <c r="AP46" s="41">
        <v>3.3794081200000001E-4</v>
      </c>
      <c r="AQ46" s="41">
        <v>2385370.4750000001</v>
      </c>
      <c r="AR46" s="41">
        <v>2.4735711390000001</v>
      </c>
      <c r="AS46" s="37">
        <v>529450.08829999994</v>
      </c>
      <c r="AT46" s="37">
        <v>2.2631317929999999</v>
      </c>
      <c r="AU46" s="37">
        <v>21941.049309999999</v>
      </c>
      <c r="AV46" s="37">
        <v>12293.82069</v>
      </c>
      <c r="AW46" s="37">
        <v>7272.5953680000002</v>
      </c>
      <c r="AX46" s="37">
        <v>1020.466082</v>
      </c>
      <c r="AY46" s="37">
        <v>3067.5096349999999</v>
      </c>
      <c r="AZ46" s="37">
        <v>2076.2562840000001</v>
      </c>
      <c r="BA46" s="37">
        <v>486.36880480000002</v>
      </c>
      <c r="BB46" s="37">
        <v>14674.321169999999</v>
      </c>
      <c r="BC46" s="37">
        <v>1713.403401</v>
      </c>
      <c r="BD46" s="37">
        <v>2148.810817</v>
      </c>
      <c r="BE46" s="37">
        <v>838.63185299999998</v>
      </c>
      <c r="BF46" s="37">
        <v>38579.370889999998</v>
      </c>
      <c r="BG46" s="37">
        <v>11393.70523</v>
      </c>
      <c r="BH46" s="37">
        <v>4800.0104350000001</v>
      </c>
      <c r="BI46" s="37">
        <v>4972.3153679999996</v>
      </c>
      <c r="BJ46" s="37">
        <v>13955.805560000001</v>
      </c>
      <c r="BK46" s="37">
        <v>2402.8358109999999</v>
      </c>
      <c r="BL46" s="37">
        <v>5510.1748079999998</v>
      </c>
      <c r="BM46" s="37">
        <v>371883.9068</v>
      </c>
      <c r="BN46" s="37">
        <v>115606.1096</v>
      </c>
      <c r="BO46" s="37">
        <v>0.10214106620000001</v>
      </c>
      <c r="BP46" s="37">
        <v>27.462402470000001</v>
      </c>
      <c r="BQ46" s="37">
        <v>773.72089489999996</v>
      </c>
      <c r="BR46" s="37">
        <v>0.1</v>
      </c>
      <c r="BS46" s="37">
        <v>0.1</v>
      </c>
      <c r="BT46" s="37">
        <v>0.1</v>
      </c>
      <c r="BU46" s="37">
        <v>0.1</v>
      </c>
      <c r="BV46" s="37">
        <v>621.2966007</v>
      </c>
      <c r="BW46" s="37">
        <v>682.73842349999995</v>
      </c>
      <c r="BX46" s="37">
        <v>51.364867580000002</v>
      </c>
      <c r="BY46" s="37">
        <v>0.1</v>
      </c>
      <c r="BZ46" s="37">
        <v>58.560852390000001</v>
      </c>
      <c r="CA46" s="37">
        <v>271.86147210000001</v>
      </c>
      <c r="CB46" s="37">
        <v>784.61281659999997</v>
      </c>
      <c r="CC46" s="37">
        <v>27.032529069999999</v>
      </c>
      <c r="CD46" s="37">
        <v>1026.441814</v>
      </c>
      <c r="CE46" s="37">
        <v>1772.134249</v>
      </c>
      <c r="CF46">
        <v>66076.071595901201</v>
      </c>
      <c r="CG46" s="37">
        <v>642735.29700000002</v>
      </c>
      <c r="CH46" s="37">
        <v>16913851.120000001</v>
      </c>
      <c r="CI46" s="37">
        <v>9.8561003299999991E-3</v>
      </c>
      <c r="CJ46" s="37">
        <v>3.3832925700000001E-4</v>
      </c>
      <c r="CK46" s="37">
        <v>1126370.9439999999</v>
      </c>
      <c r="CL46" s="41">
        <v>2.8137669170000001</v>
      </c>
      <c r="CM46" s="37">
        <v>2.6670854159999999</v>
      </c>
      <c r="CP46" s="37">
        <f t="shared" si="0"/>
        <v>142.88415447955364</v>
      </c>
      <c r="CQ46" s="50">
        <f t="shared" si="5"/>
        <v>59246.063559216571</v>
      </c>
      <c r="CR46" s="37">
        <f t="shared" si="1"/>
        <v>356.1940306506603</v>
      </c>
      <c r="CS46" s="50">
        <f t="shared" si="6"/>
        <v>60904.279645695693</v>
      </c>
      <c r="CT46" s="37">
        <f t="shared" si="7"/>
        <v>6011.3036674499999</v>
      </c>
      <c r="CU46" s="37">
        <f t="shared" si="3"/>
        <v>768200.31628977344</v>
      </c>
      <c r="CV46" s="37">
        <f t="shared" si="4"/>
        <v>656286.32808921777</v>
      </c>
    </row>
    <row r="47" spans="1:100" x14ac:dyDescent="0.25">
      <c r="A47">
        <v>2049</v>
      </c>
      <c r="B47" s="37">
        <v>15368.66777</v>
      </c>
      <c r="C47" s="37">
        <v>9297.0349440000009</v>
      </c>
      <c r="D47" s="37">
        <v>7527.5631039999998</v>
      </c>
      <c r="E47" s="37">
        <v>727.48670259999994</v>
      </c>
      <c r="F47" s="37">
        <v>2161.407999</v>
      </c>
      <c r="G47" s="37">
        <v>1547.4811179999999</v>
      </c>
      <c r="H47" s="37">
        <v>231.56122640000001</v>
      </c>
      <c r="I47" s="37">
        <v>2227.8593099999998</v>
      </c>
      <c r="J47" s="37">
        <v>1737.1551199999999</v>
      </c>
      <c r="K47" s="37">
        <v>1676.186449</v>
      </c>
      <c r="L47" s="37">
        <v>711.41068849999999</v>
      </c>
      <c r="M47" s="37">
        <v>31661.391960000001</v>
      </c>
      <c r="N47" s="37">
        <v>10289.2541</v>
      </c>
      <c r="O47" s="37">
        <v>4053.5018850000001</v>
      </c>
      <c r="P47" s="37">
        <v>4282.5595910000002</v>
      </c>
      <c r="Q47" s="37">
        <v>10907.86094</v>
      </c>
      <c r="R47" s="37">
        <v>1685.462434</v>
      </c>
      <c r="S47" s="37">
        <v>4863.7342099999996</v>
      </c>
      <c r="T47" s="37">
        <v>315673.55959999998</v>
      </c>
      <c r="U47" s="37">
        <v>108045.0184</v>
      </c>
      <c r="V47" s="37">
        <v>0.79473617490000004</v>
      </c>
      <c r="W47" s="37">
        <v>350.40829630000002</v>
      </c>
      <c r="X47" s="37">
        <v>83.032460779999994</v>
      </c>
      <c r="Y47" s="37">
        <v>0.1</v>
      </c>
      <c r="Z47" s="37">
        <v>0.1143735973</v>
      </c>
      <c r="AA47" s="37">
        <v>15.33056116</v>
      </c>
      <c r="AB47" s="37">
        <v>6.3361272189999998</v>
      </c>
      <c r="AC47" s="37">
        <v>1240.408627</v>
      </c>
      <c r="AD47" s="37">
        <v>899.56744639999999</v>
      </c>
      <c r="AE47" s="37">
        <v>70.380702049999996</v>
      </c>
      <c r="AF47" s="37">
        <v>571.37441699999999</v>
      </c>
      <c r="AG47" s="37">
        <v>558.78070639999999</v>
      </c>
      <c r="AH47" s="37">
        <v>158.4416798</v>
      </c>
      <c r="AI47" s="37">
        <v>0.99101801540000001</v>
      </c>
      <c r="AJ47" s="37">
        <v>16.380968750000001</v>
      </c>
      <c r="AK47" s="37">
        <v>115.2844923</v>
      </c>
      <c r="AL47" s="37">
        <v>333.40348089999998</v>
      </c>
      <c r="AM47">
        <v>66682.484018349103</v>
      </c>
      <c r="AN47" s="41">
        <v>17189579.649999999</v>
      </c>
      <c r="AO47" s="41">
        <v>8.8466400600000009E-3</v>
      </c>
      <c r="AP47" s="41">
        <v>3.4085698399999998E-4</v>
      </c>
      <c r="AQ47" s="41">
        <v>2232025.6310000001</v>
      </c>
      <c r="AR47" s="41">
        <v>2.5242517960000002</v>
      </c>
      <c r="AS47" s="37">
        <v>539097.28760000004</v>
      </c>
      <c r="AT47" s="37">
        <v>2.3081676839999998</v>
      </c>
      <c r="AU47" s="37">
        <v>22587.4372</v>
      </c>
      <c r="AV47" s="37">
        <v>12606.18771</v>
      </c>
      <c r="AW47" s="37">
        <v>7170.8179499999997</v>
      </c>
      <c r="AX47" s="37">
        <v>1049.4406289999999</v>
      </c>
      <c r="AY47" s="37">
        <v>3143.1340329999998</v>
      </c>
      <c r="AZ47" s="37">
        <v>2141.5514830000002</v>
      </c>
      <c r="BA47" s="37">
        <v>508.94491620000002</v>
      </c>
      <c r="BB47" s="37">
        <v>15875.0178</v>
      </c>
      <c r="BC47" s="37">
        <v>1744.026177</v>
      </c>
      <c r="BD47" s="37">
        <v>2208.9208859999999</v>
      </c>
      <c r="BE47" s="37">
        <v>859.53909729999998</v>
      </c>
      <c r="BF47" s="37">
        <v>39467.528709999999</v>
      </c>
      <c r="BG47" s="37">
        <v>11578.596250000001</v>
      </c>
      <c r="BH47" s="37">
        <v>4972.8034850000004</v>
      </c>
      <c r="BI47" s="37">
        <v>5072.4795020000001</v>
      </c>
      <c r="BJ47" s="37">
        <v>14384.573780000001</v>
      </c>
      <c r="BK47" s="37">
        <v>2491.4889170000001</v>
      </c>
      <c r="BL47" s="37">
        <v>5655.599295</v>
      </c>
      <c r="BM47" s="37">
        <v>379123.6348</v>
      </c>
      <c r="BN47" s="37">
        <v>118122.26420000001</v>
      </c>
      <c r="BO47" s="37">
        <v>9.7901896099999997E-2</v>
      </c>
      <c r="BP47" s="37">
        <v>23.046682449999999</v>
      </c>
      <c r="BQ47" s="37">
        <v>803.48867619999999</v>
      </c>
      <c r="BR47" s="37">
        <v>0.1</v>
      </c>
      <c r="BS47" s="37">
        <v>0.1</v>
      </c>
      <c r="BT47" s="37">
        <v>0.1</v>
      </c>
      <c r="BU47" s="37">
        <v>0.1</v>
      </c>
      <c r="BV47" s="37">
        <v>582.00986709999995</v>
      </c>
      <c r="BW47" s="37">
        <v>652.01727189999997</v>
      </c>
      <c r="BX47" s="37">
        <v>45.25471486</v>
      </c>
      <c r="BY47" s="37">
        <v>0.1</v>
      </c>
      <c r="BZ47" s="37">
        <v>50.882103110000003</v>
      </c>
      <c r="CA47" s="37">
        <v>260.68681930000002</v>
      </c>
      <c r="CB47" s="37">
        <v>824.78869589999999</v>
      </c>
      <c r="CC47" s="37">
        <v>26.566017299999999</v>
      </c>
      <c r="CD47" s="37">
        <v>1056.383327</v>
      </c>
      <c r="CE47" s="37">
        <v>1721.423299</v>
      </c>
      <c r="CF47">
        <v>67127.292103714994</v>
      </c>
      <c r="CG47" s="37">
        <v>656811.13219999999</v>
      </c>
      <c r="CH47" s="37">
        <v>16729348.73</v>
      </c>
      <c r="CI47" s="37">
        <v>1.0063458399999999E-2</v>
      </c>
      <c r="CJ47" s="37">
        <v>3.3360142E-4</v>
      </c>
      <c r="CK47" s="37">
        <v>863074.64820000005</v>
      </c>
      <c r="CL47" s="41">
        <v>2.873482901</v>
      </c>
      <c r="CM47" s="37">
        <v>2.7227852229999998</v>
      </c>
      <c r="CP47" s="37">
        <f t="shared" si="0"/>
        <v>105.74573630463709</v>
      </c>
      <c r="CQ47" s="50">
        <f t="shared" si="5"/>
        <v>58589.214136217277</v>
      </c>
      <c r="CR47" s="37">
        <f t="shared" si="1"/>
        <v>329.61276170148341</v>
      </c>
      <c r="CS47" s="50">
        <f t="shared" si="6"/>
        <v>60243.603347029479</v>
      </c>
      <c r="CT47" s="37">
        <f t="shared" si="7"/>
        <v>5972.7186885600004</v>
      </c>
      <c r="CU47" s="37">
        <f t="shared" si="3"/>
        <v>782633.38417275297</v>
      </c>
      <c r="CV47" s="37">
        <f t="shared" si="4"/>
        <v>666352.9877724268</v>
      </c>
    </row>
    <row r="48" spans="1:100" x14ac:dyDescent="0.25">
      <c r="A48">
        <v>2050</v>
      </c>
      <c r="B48" s="37">
        <v>15659.08137</v>
      </c>
      <c r="C48" s="37">
        <v>9474.6689600000009</v>
      </c>
      <c r="D48" s="37">
        <v>7702.4078490000002</v>
      </c>
      <c r="E48" s="37">
        <v>740.76356729999998</v>
      </c>
      <c r="F48" s="37">
        <v>2195.7906499999999</v>
      </c>
      <c r="G48" s="37">
        <v>1580.6943900000001</v>
      </c>
      <c r="H48" s="37">
        <v>236.7751505</v>
      </c>
      <c r="I48" s="37">
        <v>2304.5228120000002</v>
      </c>
      <c r="J48" s="37">
        <v>1770.430795</v>
      </c>
      <c r="K48" s="37">
        <v>1706.2263230000001</v>
      </c>
      <c r="L48" s="37">
        <v>723.73048949999998</v>
      </c>
      <c r="M48" s="37">
        <v>32215.080190000001</v>
      </c>
      <c r="N48" s="37">
        <v>10442.144850000001</v>
      </c>
      <c r="O48" s="37">
        <v>4168.6075700000001</v>
      </c>
      <c r="P48" s="37">
        <v>4321.4908519999999</v>
      </c>
      <c r="Q48" s="37">
        <v>11118.12991</v>
      </c>
      <c r="R48" s="37">
        <v>1718.650911</v>
      </c>
      <c r="S48" s="37">
        <v>4976.8629389999996</v>
      </c>
      <c r="T48" s="37">
        <v>321377.7622</v>
      </c>
      <c r="U48" s="37">
        <v>110214.53939999999</v>
      </c>
      <c r="V48" s="37">
        <v>0.79769612960000003</v>
      </c>
      <c r="W48" s="37">
        <v>348.46467269999999</v>
      </c>
      <c r="X48" s="37">
        <v>79.87546021</v>
      </c>
      <c r="Y48" s="37">
        <v>0.1</v>
      </c>
      <c r="Z48" s="37">
        <v>0.1</v>
      </c>
      <c r="AA48" s="37">
        <v>10.37056185</v>
      </c>
      <c r="AB48" s="37">
        <v>3.9128243349999998</v>
      </c>
      <c r="AC48" s="37">
        <v>1187.967613</v>
      </c>
      <c r="AD48" s="37">
        <v>860.01296409999998</v>
      </c>
      <c r="AE48" s="37">
        <v>54.459792720000003</v>
      </c>
      <c r="AF48" s="37">
        <v>553.74153469999999</v>
      </c>
      <c r="AG48" s="37">
        <v>550.23071870000001</v>
      </c>
      <c r="AH48" s="37">
        <v>157.1814296</v>
      </c>
      <c r="AI48" s="37">
        <v>0.97930956400000002</v>
      </c>
      <c r="AJ48" s="37">
        <v>16.275466819999998</v>
      </c>
      <c r="AK48" s="37">
        <v>117.8417414</v>
      </c>
      <c r="AL48" s="37">
        <v>330.84776149999999</v>
      </c>
      <c r="AM48">
        <v>67815.055771824307</v>
      </c>
      <c r="AN48" s="41">
        <v>17002726.390000001</v>
      </c>
      <c r="AO48" s="41">
        <v>9.0283684000000003E-3</v>
      </c>
      <c r="AP48" s="41">
        <v>3.4375038700000001E-4</v>
      </c>
      <c r="AQ48" s="41">
        <v>2085705.6070000001</v>
      </c>
      <c r="AR48" s="41">
        <v>2.5762812209999999</v>
      </c>
      <c r="AS48" s="37">
        <v>548921.52069999999</v>
      </c>
      <c r="AT48" s="37">
        <v>2.3544876220000002</v>
      </c>
      <c r="AU48" s="37">
        <v>23234.088950000001</v>
      </c>
      <c r="AV48" s="37">
        <v>12921.35997</v>
      </c>
      <c r="AW48" s="37">
        <v>7079.520982</v>
      </c>
      <c r="AX48" s="37">
        <v>1078.4943510000001</v>
      </c>
      <c r="AY48" s="37">
        <v>3218.9754969999999</v>
      </c>
      <c r="AZ48" s="37">
        <v>2207.2591819999998</v>
      </c>
      <c r="BA48" s="37">
        <v>531.78153150000003</v>
      </c>
      <c r="BB48" s="37">
        <v>17104.861860000001</v>
      </c>
      <c r="BC48" s="37">
        <v>1775.2791460000001</v>
      </c>
      <c r="BD48" s="37">
        <v>2269.2237810000001</v>
      </c>
      <c r="BE48" s="37">
        <v>880.59116349999999</v>
      </c>
      <c r="BF48" s="37">
        <v>40362.089099999997</v>
      </c>
      <c r="BG48" s="37">
        <v>11766.186799999999</v>
      </c>
      <c r="BH48" s="37">
        <v>5151.5618899999999</v>
      </c>
      <c r="BI48" s="37">
        <v>5178.5137459999996</v>
      </c>
      <c r="BJ48" s="37">
        <v>14838.12199</v>
      </c>
      <c r="BK48" s="37">
        <v>2585.5967030000002</v>
      </c>
      <c r="BL48" s="37">
        <v>5805.0932130000001</v>
      </c>
      <c r="BM48" s="37">
        <v>386466.70319999999</v>
      </c>
      <c r="BN48" s="37">
        <v>120670.4786</v>
      </c>
      <c r="BO48" s="37">
        <v>9.3997842700000001E-2</v>
      </c>
      <c r="BP48" s="37">
        <v>19.305480599999999</v>
      </c>
      <c r="BQ48" s="37">
        <v>828.54419099999996</v>
      </c>
      <c r="BR48" s="37">
        <v>0.1</v>
      </c>
      <c r="BS48" s="37">
        <v>0.1</v>
      </c>
      <c r="BT48" s="37">
        <v>0.1</v>
      </c>
      <c r="BU48" s="37">
        <v>0.1</v>
      </c>
      <c r="BV48" s="37">
        <v>551.88129809999998</v>
      </c>
      <c r="BW48" s="37">
        <v>628.80534120000004</v>
      </c>
      <c r="BX48" s="37">
        <v>40.027586820000003</v>
      </c>
      <c r="BY48" s="37">
        <v>0.1</v>
      </c>
      <c r="BZ48" s="37">
        <v>44.432211629999998</v>
      </c>
      <c r="CA48" s="37">
        <v>248.45078100000001</v>
      </c>
      <c r="CB48" s="37">
        <v>861.63819230000001</v>
      </c>
      <c r="CC48" s="37">
        <v>25.98166024</v>
      </c>
      <c r="CD48" s="37">
        <v>1080.466005</v>
      </c>
      <c r="CE48" s="37">
        <v>1661.9716519999999</v>
      </c>
      <c r="CF48">
        <v>68208.288350937699</v>
      </c>
      <c r="CG48" s="37">
        <v>671117.88009999995</v>
      </c>
      <c r="CH48" s="37">
        <v>16545435.539999999</v>
      </c>
      <c r="CI48" s="37">
        <v>1.02730815E-2</v>
      </c>
      <c r="CJ48" s="37">
        <v>3.2426406500000001E-4</v>
      </c>
      <c r="CK48" s="37">
        <v>637989.34100000001</v>
      </c>
      <c r="CL48" s="41">
        <v>2.9338001060000001</v>
      </c>
      <c r="CM48" s="37">
        <v>2.7791205479999999</v>
      </c>
      <c r="CP48" s="37">
        <f t="shared" si="0"/>
        <v>74.439742201255243</v>
      </c>
      <c r="CQ48" s="50">
        <f t="shared" si="5"/>
        <v>57935.988006749525</v>
      </c>
      <c r="CR48" s="37">
        <f t="shared" si="1"/>
        <v>304.50876142865525</v>
      </c>
      <c r="CS48" s="50">
        <f t="shared" si="6"/>
        <v>59584.674375624811</v>
      </c>
      <c r="CT48" s="37">
        <f t="shared" si="7"/>
        <v>5927.8667076599995</v>
      </c>
      <c r="CU48" s="37">
        <f t="shared" si="3"/>
        <v>797336.5961536211</v>
      </c>
      <c r="CV48" s="37">
        <f t="shared" si="4"/>
        <v>676625.75963450654</v>
      </c>
    </row>
    <row r="49" spans="1:100" x14ac:dyDescent="0.25">
      <c r="A49">
        <v>2049</v>
      </c>
      <c r="B49" s="37">
        <v>14971.267099999999</v>
      </c>
      <c r="C49" s="37">
        <v>9120.4870530000007</v>
      </c>
      <c r="D49" s="37">
        <v>7323.0495879999999</v>
      </c>
      <c r="E49" s="37">
        <v>702.24867140000003</v>
      </c>
      <c r="F49" s="37">
        <v>2108.277642</v>
      </c>
      <c r="G49" s="37">
        <v>1498.485907</v>
      </c>
      <c r="H49" s="37">
        <v>219.14800550000001</v>
      </c>
      <c r="I49" s="37">
        <v>2002.189114</v>
      </c>
      <c r="J49" s="37">
        <v>1698.183835</v>
      </c>
      <c r="K49" s="37">
        <v>1615.7258059999999</v>
      </c>
      <c r="L49" s="37">
        <v>686.22453210000003</v>
      </c>
      <c r="M49" s="37">
        <v>30788.764319999998</v>
      </c>
      <c r="N49" s="37">
        <v>10111.33972</v>
      </c>
      <c r="O49" s="37">
        <v>3586.9710709999999</v>
      </c>
      <c r="P49" s="37">
        <v>4214.6754940000001</v>
      </c>
      <c r="Q49" s="37">
        <v>10556.39877</v>
      </c>
      <c r="R49" s="37">
        <v>1612.6343260000001</v>
      </c>
      <c r="S49" s="37">
        <v>4683.6205829999999</v>
      </c>
      <c r="T49" s="37">
        <v>309076.73719999997</v>
      </c>
      <c r="U49" s="37">
        <v>106949.4816</v>
      </c>
      <c r="V49" s="37">
        <v>0.7977723243</v>
      </c>
      <c r="W49" s="37">
        <v>359.01098990000003</v>
      </c>
      <c r="X49" s="37">
        <v>86.957317649999894</v>
      </c>
      <c r="Y49" s="37">
        <v>0.1</v>
      </c>
      <c r="Z49" s="37">
        <v>2.9010440299999999E-2</v>
      </c>
      <c r="AA49" s="37">
        <v>15.512779399999999</v>
      </c>
      <c r="AB49" s="37">
        <v>6.4001908429999999</v>
      </c>
      <c r="AC49" s="37">
        <v>1261.2241320000001</v>
      </c>
      <c r="AD49" s="37">
        <v>914.73276940000005</v>
      </c>
      <c r="AE49" s="37">
        <v>71.689052930000003</v>
      </c>
      <c r="AF49" s="37">
        <v>581.34589400000004</v>
      </c>
      <c r="AG49" s="37">
        <v>553.90569640000001</v>
      </c>
      <c r="AH49" s="37">
        <v>158.16091119999999</v>
      </c>
      <c r="AI49" s="37">
        <v>0.98447428400000003</v>
      </c>
      <c r="AJ49" s="37">
        <v>16.278177599999999</v>
      </c>
      <c r="AK49" s="37">
        <v>114.2104789</v>
      </c>
      <c r="AL49" s="37">
        <v>333.90863469999999</v>
      </c>
      <c r="AM49">
        <v>66112.689459618006</v>
      </c>
      <c r="AN49" s="41">
        <v>17178630.300000001</v>
      </c>
      <c r="AO49" s="41">
        <v>8.9898918099999905E-3</v>
      </c>
      <c r="AP49" s="41">
        <v>3.44858792E-4</v>
      </c>
      <c r="AQ49" s="41">
        <v>2262885.0639999998</v>
      </c>
      <c r="AS49" s="37">
        <v>528001.15859999997</v>
      </c>
      <c r="AT49" s="37">
        <v>2.3273197589999999</v>
      </c>
      <c r="AU49" s="37">
        <v>20783.385409999999</v>
      </c>
      <c r="AV49" s="37">
        <v>11045.987520000001</v>
      </c>
      <c r="AW49" s="37">
        <v>5504.0254679999998</v>
      </c>
      <c r="AX49" s="37">
        <v>877.21234100000004</v>
      </c>
      <c r="AY49" s="37">
        <v>2761.3705450000002</v>
      </c>
      <c r="AZ49" s="37">
        <v>1809.7315430000001</v>
      </c>
      <c r="BA49" s="37">
        <v>369.94282490000001</v>
      </c>
      <c r="BB49" s="37">
        <v>6847.6576599999999</v>
      </c>
      <c r="BC49" s="37">
        <v>1609.5440530000001</v>
      </c>
      <c r="BD49" s="37">
        <v>1859.948314</v>
      </c>
      <c r="BE49" s="37">
        <v>731.31606899999997</v>
      </c>
      <c r="BF49" s="37">
        <v>34665.519869999996</v>
      </c>
      <c r="BG49" s="37">
        <v>10840.27958</v>
      </c>
      <c r="BH49" s="37">
        <v>5890.7059319999998</v>
      </c>
      <c r="BI49" s="37">
        <v>9891.9964139999902</v>
      </c>
      <c r="BJ49" s="37">
        <v>25584.41548</v>
      </c>
      <c r="BK49" s="37">
        <v>2546.2929349999999</v>
      </c>
      <c r="BL49" s="37">
        <v>6070.6197229999998</v>
      </c>
      <c r="BM49" s="37">
        <v>346648.13219999999</v>
      </c>
      <c r="BN49" s="37">
        <v>114483.7335</v>
      </c>
      <c r="BO49" s="37">
        <v>0.11959700769999999</v>
      </c>
      <c r="BP49" s="37">
        <v>23.929909869999999</v>
      </c>
      <c r="BQ49" s="37">
        <v>814.51913330000002</v>
      </c>
      <c r="BR49" s="37">
        <v>0.1</v>
      </c>
      <c r="BS49" s="37">
        <v>0.1</v>
      </c>
      <c r="BT49" s="37">
        <v>0.1</v>
      </c>
      <c r="BU49" s="37">
        <v>0.1</v>
      </c>
      <c r="BV49" s="37">
        <v>507.45351310000001</v>
      </c>
      <c r="BW49" s="37">
        <v>583.41546149999999</v>
      </c>
      <c r="BX49" s="37">
        <v>1.4547550650000001</v>
      </c>
      <c r="BY49" s="37">
        <v>0.1</v>
      </c>
      <c r="BZ49" s="37">
        <v>57.366626680000003</v>
      </c>
      <c r="CA49" s="37">
        <v>265.84182220000002</v>
      </c>
      <c r="CB49" s="37">
        <v>904.43423729999995</v>
      </c>
      <c r="CC49" s="37">
        <v>31.733203750000001</v>
      </c>
      <c r="CD49" s="37">
        <v>1134.8313439999999</v>
      </c>
      <c r="CE49" s="37">
        <v>1951.6299039999999</v>
      </c>
      <c r="CF49">
        <v>64823.099335323001</v>
      </c>
      <c r="CG49" s="37">
        <v>617099.04689999996</v>
      </c>
      <c r="CH49" s="37">
        <v>16785029.34</v>
      </c>
      <c r="CI49" s="37">
        <v>1.0744821099999999E-2</v>
      </c>
      <c r="CJ49" s="37">
        <v>3.12081223E-4</v>
      </c>
      <c r="CK49" s="37">
        <v>503318.70740000001</v>
      </c>
      <c r="CM49" s="37">
        <v>2.8802286069999998</v>
      </c>
      <c r="CP49" s="37">
        <f t="shared" si="0"/>
        <v>54.536059180309074</v>
      </c>
      <c r="CQ49" s="50" t="e">
        <f t="shared" si="5"/>
        <v>#DIV/0!</v>
      </c>
      <c r="CR49" s="37">
        <f t="shared" si="1"/>
        <v>335.31095440928738</v>
      </c>
      <c r="CS49" s="50" t="e">
        <f t="shared" si="6"/>
        <v>#DIV/0!</v>
      </c>
      <c r="CT49" s="37">
        <f t="shared" si="7"/>
        <v>6195.4133742150007</v>
      </c>
      <c r="CU49" s="37" t="e">
        <f t="shared" si="3"/>
        <v>#DIV/0!</v>
      </c>
      <c r="CV49" s="37" t="e">
        <f t="shared" si="4"/>
        <v>#DIV/0!</v>
      </c>
    </row>
    <row r="50" spans="1:100" x14ac:dyDescent="0.25">
      <c r="A50">
        <v>2050</v>
      </c>
      <c r="B50" s="37">
        <v>15252.574430000001</v>
      </c>
      <c r="C50" s="37">
        <v>9299.2370859999901</v>
      </c>
      <c r="D50" s="37">
        <v>7490.7303750000001</v>
      </c>
      <c r="E50" s="37">
        <v>715.16416579999998</v>
      </c>
      <c r="F50" s="37">
        <v>2141.615941</v>
      </c>
      <c r="G50" s="37">
        <v>1530.9352249999999</v>
      </c>
      <c r="H50" s="37">
        <v>223.9737441</v>
      </c>
      <c r="I50" s="37">
        <v>2067.1324410000002</v>
      </c>
      <c r="J50" s="37">
        <v>1730.716167</v>
      </c>
      <c r="K50" s="37">
        <v>1644.3032000000001</v>
      </c>
      <c r="L50" s="37">
        <v>698.04766970000003</v>
      </c>
      <c r="M50" s="37">
        <v>31322.059509999999</v>
      </c>
      <c r="N50" s="37">
        <v>10261.54823</v>
      </c>
      <c r="O50" s="37">
        <v>3680.5301410000002</v>
      </c>
      <c r="P50" s="37">
        <v>4252.0534349999998</v>
      </c>
      <c r="Q50" s="37">
        <v>10745.286749999999</v>
      </c>
      <c r="R50" s="37">
        <v>1641.265355</v>
      </c>
      <c r="S50" s="37">
        <v>4787.5728650000001</v>
      </c>
      <c r="T50" s="37">
        <v>314709.68709999998</v>
      </c>
      <c r="U50" s="37">
        <v>109104.4155</v>
      </c>
      <c r="V50" s="37">
        <v>0.80050141109999995</v>
      </c>
      <c r="W50" s="37">
        <v>357.46458489999998</v>
      </c>
      <c r="X50" s="37">
        <v>83.789822439999995</v>
      </c>
      <c r="Y50" s="37">
        <v>0.1</v>
      </c>
      <c r="Z50" s="37">
        <v>0.1</v>
      </c>
      <c r="AA50" s="37">
        <v>10.45330083</v>
      </c>
      <c r="AB50" s="37">
        <v>3.928412544</v>
      </c>
      <c r="AC50" s="37">
        <v>1207.7577659999999</v>
      </c>
      <c r="AD50" s="37">
        <v>874.39280489999999</v>
      </c>
      <c r="AE50" s="37">
        <v>55.389068780000002</v>
      </c>
      <c r="AF50" s="37">
        <v>563.36276929999997</v>
      </c>
      <c r="AG50" s="37">
        <v>545.06282050000004</v>
      </c>
      <c r="AH50" s="37">
        <v>156.91300029999999</v>
      </c>
      <c r="AI50" s="37">
        <v>0.97221076809999996</v>
      </c>
      <c r="AJ50" s="37">
        <v>16.16614246</v>
      </c>
      <c r="AK50" s="37">
        <v>116.7633426</v>
      </c>
      <c r="AL50" s="37">
        <v>331.34179590000002</v>
      </c>
      <c r="AM50">
        <v>67228.951419482299</v>
      </c>
      <c r="AN50" s="41">
        <v>16991777.579999998</v>
      </c>
      <c r="AO50" s="41">
        <v>9.1743438399999998E-3</v>
      </c>
      <c r="AP50" s="41">
        <v>3.47697366E-4</v>
      </c>
      <c r="AQ50" s="41">
        <v>2105524.6359999999</v>
      </c>
      <c r="AS50" s="37">
        <v>537623.60770000005</v>
      </c>
      <c r="AT50" s="37">
        <v>2.374115357</v>
      </c>
      <c r="AU50" s="37">
        <v>21303.771400000001</v>
      </c>
      <c r="AV50" s="37">
        <v>11294.323839999999</v>
      </c>
      <c r="AW50" s="37">
        <v>5508.3055729999996</v>
      </c>
      <c r="AX50" s="37">
        <v>897.12056749999999</v>
      </c>
      <c r="AY50" s="37">
        <v>2817.1377269999998</v>
      </c>
      <c r="AZ50" s="37">
        <v>1856.3884949999999</v>
      </c>
      <c r="BA50" s="37">
        <v>382.92713129999999</v>
      </c>
      <c r="BB50" s="37">
        <v>7247.0810320000001</v>
      </c>
      <c r="BC50" s="37">
        <v>1633.2156480000001</v>
      </c>
      <c r="BD50" s="37">
        <v>1897.945937</v>
      </c>
      <c r="BE50" s="37">
        <v>744.46748909999997</v>
      </c>
      <c r="BF50" s="37">
        <v>35290.715759999999</v>
      </c>
      <c r="BG50" s="37">
        <v>10991.15379</v>
      </c>
      <c r="BH50" s="37">
        <v>6107.1713719999998</v>
      </c>
      <c r="BI50" s="37">
        <v>10212.19608</v>
      </c>
      <c r="BJ50" s="37">
        <v>26581.051599999999</v>
      </c>
      <c r="BK50" s="37">
        <v>2630.4184599999999</v>
      </c>
      <c r="BL50" s="37">
        <v>6217.9616159999996</v>
      </c>
      <c r="BM50" s="37">
        <v>352604.97230000002</v>
      </c>
      <c r="BN50" s="37">
        <v>116871.0959</v>
      </c>
      <c r="BO50" s="37">
        <v>0.1157283796</v>
      </c>
      <c r="BP50" s="37">
        <v>20.00764543</v>
      </c>
      <c r="BQ50" s="37">
        <v>841.69598359999998</v>
      </c>
      <c r="BR50" s="37">
        <v>0.1</v>
      </c>
      <c r="BS50" s="37">
        <v>0.1</v>
      </c>
      <c r="BT50" s="37">
        <v>0.1</v>
      </c>
      <c r="BU50" s="37">
        <v>0.1</v>
      </c>
      <c r="BV50" s="37">
        <v>449.3177354</v>
      </c>
      <c r="BW50" s="37">
        <v>534.52553169999999</v>
      </c>
      <c r="BX50" s="37">
        <v>0.1</v>
      </c>
      <c r="BY50" s="37">
        <v>0.1</v>
      </c>
      <c r="BZ50" s="37">
        <v>49.426677769999998</v>
      </c>
      <c r="CA50" s="37">
        <v>248.4899393</v>
      </c>
      <c r="CB50" s="37">
        <v>920.00911240000005</v>
      </c>
      <c r="CC50" s="37">
        <v>30.55176745</v>
      </c>
      <c r="CD50" s="37">
        <v>1137.238492</v>
      </c>
      <c r="CE50" s="37">
        <v>1845.8095310000001</v>
      </c>
      <c r="CF50">
        <v>65822.176766766395</v>
      </c>
      <c r="CG50" s="37">
        <v>629167.20990000002</v>
      </c>
      <c r="CH50" s="37">
        <v>16601552.01</v>
      </c>
      <c r="CI50" s="37">
        <v>1.1019137599999999E-2</v>
      </c>
      <c r="CJ50" s="37">
        <v>2.9771429100000001E-4</v>
      </c>
      <c r="CK50" s="37">
        <v>392251.77750000003</v>
      </c>
      <c r="CM50" s="37">
        <v>2.9533724050000001</v>
      </c>
      <c r="CP50" s="37">
        <f t="shared" si="0"/>
        <v>39.540885407542177</v>
      </c>
      <c r="CQ50" s="50" t="e">
        <f t="shared" si="5"/>
        <v>#DIV/0!</v>
      </c>
      <c r="CR50" s="37">
        <f t="shared" si="1"/>
        <v>308.36133039061451</v>
      </c>
      <c r="CS50" s="50" t="e">
        <f t="shared" si="6"/>
        <v>#DIV/0!</v>
      </c>
      <c r="CT50" s="37">
        <f t="shared" si="7"/>
        <v>6007.8380928499992</v>
      </c>
      <c r="CU50" s="37" t="e">
        <f t="shared" si="3"/>
        <v>#DIV/0!</v>
      </c>
      <c r="CV50" s="37" t="e">
        <f t="shared" si="4"/>
        <v>#DIV/0!</v>
      </c>
    </row>
    <row r="53" spans="1:100" x14ac:dyDescent="0.25">
      <c r="CT53">
        <f>SUM(CT16:CT35)*CM15</f>
        <v>103476.09195388919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3"/>
  <sheetViews>
    <sheetView tabSelected="1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J20" sqref="J20"/>
    </sheetView>
  </sheetViews>
  <sheetFormatPr baseColWidth="10" defaultRowHeight="15" x14ac:dyDescent="0.25"/>
  <cols>
    <col min="1" max="38" width="11.42578125" style="37"/>
    <col min="39" max="39" width="16.28515625" style="37" customWidth="1"/>
    <col min="40" max="40" width="16" style="37" customWidth="1"/>
    <col min="41" max="80" width="11.42578125" style="37"/>
    <col min="81" max="81" width="14.42578125" style="37" customWidth="1"/>
    <col min="82" max="82" width="13.85546875" style="37" customWidth="1"/>
    <col min="83" max="83" width="15.140625" style="37" customWidth="1"/>
    <col min="84" max="84" width="11.42578125" style="37"/>
    <col min="85" max="85" width="11.42578125" style="41"/>
    <col min="86" max="88" width="11.42578125" style="37"/>
    <col min="89" max="89" width="12" style="37" bestFit="1" customWidth="1"/>
    <col min="90" max="16384" width="11.42578125" style="37"/>
  </cols>
  <sheetData>
    <row r="1" spans="1:89" x14ac:dyDescent="0.25">
      <c r="B1" s="43" t="s">
        <v>258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 t="s">
        <v>258</v>
      </c>
      <c r="AI1" s="43"/>
      <c r="AJ1" s="43"/>
      <c r="AK1" s="43"/>
      <c r="AL1" s="43"/>
      <c r="AM1" s="43"/>
      <c r="AN1" s="43"/>
      <c r="AO1" s="43"/>
      <c r="AP1" s="43"/>
      <c r="AQ1" s="43"/>
      <c r="AR1" s="45" t="s">
        <v>259</v>
      </c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</row>
    <row r="2" spans="1:89" s="10" customFormat="1" ht="60" x14ac:dyDescent="0.25"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1" t="s">
        <v>38</v>
      </c>
      <c r="X2" s="11" t="s">
        <v>39</v>
      </c>
      <c r="Y2" s="11" t="s">
        <v>40</v>
      </c>
      <c r="Z2" s="11" t="s">
        <v>41</v>
      </c>
      <c r="AA2" s="11" t="s">
        <v>42</v>
      </c>
      <c r="AB2" s="11" t="s">
        <v>43</v>
      </c>
      <c r="AC2" s="11" t="s">
        <v>44</v>
      </c>
      <c r="AD2" s="11" t="s">
        <v>45</v>
      </c>
      <c r="AE2" s="11" t="s">
        <v>46</v>
      </c>
      <c r="AF2" s="11" t="s">
        <v>47</v>
      </c>
      <c r="AG2" s="11" t="s">
        <v>48</v>
      </c>
      <c r="AH2" s="11" t="s">
        <v>52</v>
      </c>
      <c r="AI2" s="11" t="s">
        <v>49</v>
      </c>
      <c r="AJ2" s="11" t="s">
        <v>50</v>
      </c>
      <c r="AK2" s="11" t="s">
        <v>53</v>
      </c>
      <c r="AL2" s="11" t="s">
        <v>51</v>
      </c>
      <c r="AM2" s="11" t="s">
        <v>54</v>
      </c>
      <c r="AN2" s="11" t="s">
        <v>55</v>
      </c>
      <c r="AO2" s="11" t="s">
        <v>56</v>
      </c>
      <c r="AP2" s="11" t="s">
        <v>57</v>
      </c>
      <c r="AR2" s="11" t="s">
        <v>3</v>
      </c>
      <c r="AS2" s="11" t="s">
        <v>4</v>
      </c>
      <c r="AT2" s="11" t="s">
        <v>5</v>
      </c>
      <c r="AU2" s="11" t="s">
        <v>6</v>
      </c>
      <c r="AV2" s="11" t="s">
        <v>7</v>
      </c>
      <c r="AW2" s="11" t="s">
        <v>8</v>
      </c>
      <c r="AX2" s="11" t="s">
        <v>9</v>
      </c>
      <c r="AY2" s="11" t="s">
        <v>10</v>
      </c>
      <c r="AZ2" s="11" t="s">
        <v>11</v>
      </c>
      <c r="BA2" s="11" t="s">
        <v>12</v>
      </c>
      <c r="BB2" s="11" t="s">
        <v>13</v>
      </c>
      <c r="BC2" s="11" t="s">
        <v>14</v>
      </c>
      <c r="BD2" s="11" t="s">
        <v>15</v>
      </c>
      <c r="BE2" s="11" t="s">
        <v>16</v>
      </c>
      <c r="BF2" s="11" t="s">
        <v>17</v>
      </c>
      <c r="BG2" s="11" t="s">
        <v>18</v>
      </c>
      <c r="BH2" s="11" t="s">
        <v>19</v>
      </c>
      <c r="BI2" s="11" t="s">
        <v>20</v>
      </c>
      <c r="BJ2" s="11" t="s">
        <v>21</v>
      </c>
      <c r="BK2" s="11" t="s">
        <v>22</v>
      </c>
      <c r="BL2" s="11" t="s">
        <v>23</v>
      </c>
      <c r="BM2" s="11" t="s">
        <v>38</v>
      </c>
      <c r="BN2" s="11" t="s">
        <v>39</v>
      </c>
      <c r="BO2" s="11" t="s">
        <v>40</v>
      </c>
      <c r="BP2" s="11" t="s">
        <v>41</v>
      </c>
      <c r="BQ2" s="11" t="s">
        <v>42</v>
      </c>
      <c r="BR2" s="11" t="s">
        <v>43</v>
      </c>
      <c r="BS2" s="11" t="s">
        <v>44</v>
      </c>
      <c r="BT2" s="11" t="s">
        <v>45</v>
      </c>
      <c r="BU2" s="11" t="s">
        <v>46</v>
      </c>
      <c r="BV2" s="11" t="s">
        <v>47</v>
      </c>
      <c r="BW2" s="11" t="s">
        <v>48</v>
      </c>
      <c r="BX2" s="11" t="s">
        <v>52</v>
      </c>
      <c r="BY2" s="11" t="s">
        <v>49</v>
      </c>
      <c r="BZ2" s="11" t="s">
        <v>50</v>
      </c>
      <c r="CA2" s="11" t="s">
        <v>53</v>
      </c>
      <c r="CB2" s="11" t="s">
        <v>51</v>
      </c>
      <c r="CC2" s="11" t="s">
        <v>54</v>
      </c>
      <c r="CD2" s="11" t="s">
        <v>160</v>
      </c>
      <c r="CE2" s="11" t="s">
        <v>56</v>
      </c>
      <c r="CF2" s="11" t="s">
        <v>57</v>
      </c>
      <c r="CG2" s="44" t="s">
        <v>58</v>
      </c>
      <c r="CH2" s="11" t="s">
        <v>161</v>
      </c>
      <c r="CI2" s="11" t="s">
        <v>162</v>
      </c>
      <c r="CJ2" s="11" t="s">
        <v>163</v>
      </c>
    </row>
    <row r="3" spans="1:89" x14ac:dyDescent="0.25">
      <c r="B3" s="40" t="s">
        <v>208</v>
      </c>
      <c r="C3" s="40" t="s">
        <v>209</v>
      </c>
      <c r="D3" s="40" t="s">
        <v>210</v>
      </c>
      <c r="E3" s="40" t="s">
        <v>211</v>
      </c>
      <c r="F3" s="40" t="s">
        <v>212</v>
      </c>
      <c r="G3" s="40" t="s">
        <v>213</v>
      </c>
      <c r="H3" s="40" t="s">
        <v>214</v>
      </c>
      <c r="I3" s="40" t="s">
        <v>215</v>
      </c>
      <c r="J3" s="40" t="s">
        <v>216</v>
      </c>
      <c r="K3" s="40" t="s">
        <v>217</v>
      </c>
      <c r="L3" s="40" t="s">
        <v>218</v>
      </c>
      <c r="M3" s="40" t="s">
        <v>219</v>
      </c>
      <c r="N3" s="40" t="s">
        <v>220</v>
      </c>
      <c r="O3" s="40" t="s">
        <v>221</v>
      </c>
      <c r="P3" s="40" t="s">
        <v>222</v>
      </c>
      <c r="Q3" s="40" t="s">
        <v>223</v>
      </c>
      <c r="R3" s="40" t="s">
        <v>224</v>
      </c>
      <c r="S3" s="40" t="s">
        <v>225</v>
      </c>
      <c r="T3" s="40" t="s">
        <v>226</v>
      </c>
      <c r="U3" s="40" t="s">
        <v>227</v>
      </c>
      <c r="V3" s="40" t="s">
        <v>228</v>
      </c>
      <c r="W3" s="40" t="s">
        <v>229</v>
      </c>
      <c r="X3" s="40" t="s">
        <v>230</v>
      </c>
      <c r="Y3" s="40" t="s">
        <v>231</v>
      </c>
      <c r="Z3" s="40" t="s">
        <v>232</v>
      </c>
      <c r="AA3" s="40" t="s">
        <v>233</v>
      </c>
      <c r="AB3" s="40" t="s">
        <v>234</v>
      </c>
      <c r="AC3" s="40" t="s">
        <v>235</v>
      </c>
      <c r="AD3" s="40" t="s">
        <v>236</v>
      </c>
      <c r="AE3" s="40" t="s">
        <v>237</v>
      </c>
      <c r="AF3" s="40" t="s">
        <v>238</v>
      </c>
      <c r="AG3" s="40" t="s">
        <v>239</v>
      </c>
      <c r="AH3" s="40" t="s">
        <v>240</v>
      </c>
      <c r="AI3" s="40" t="s">
        <v>241</v>
      </c>
      <c r="AJ3" s="40" t="s">
        <v>242</v>
      </c>
      <c r="AK3" s="40" t="s">
        <v>243</v>
      </c>
      <c r="AL3" s="40" t="s">
        <v>244</v>
      </c>
      <c r="AM3" s="40" t="s">
        <v>203</v>
      </c>
      <c r="AN3" s="40" t="s">
        <v>206</v>
      </c>
      <c r="AO3" s="40" t="s">
        <v>207</v>
      </c>
      <c r="AP3" s="40" t="s">
        <v>245</v>
      </c>
      <c r="AQ3" s="40" t="s">
        <v>159</v>
      </c>
      <c r="AR3" s="40" t="s">
        <v>164</v>
      </c>
      <c r="AS3" s="40" t="s">
        <v>165</v>
      </c>
      <c r="AT3" s="40" t="s">
        <v>166</v>
      </c>
      <c r="AU3" s="40" t="s">
        <v>167</v>
      </c>
      <c r="AV3" s="40" t="s">
        <v>168</v>
      </c>
      <c r="AW3" s="40" t="s">
        <v>169</v>
      </c>
      <c r="AX3" s="40" t="s">
        <v>170</v>
      </c>
      <c r="AY3" s="40" t="s">
        <v>171</v>
      </c>
      <c r="AZ3" s="40" t="s">
        <v>172</v>
      </c>
      <c r="BA3" s="40" t="s">
        <v>173</v>
      </c>
      <c r="BB3" s="40" t="s">
        <v>174</v>
      </c>
      <c r="BC3" s="40" t="s">
        <v>175</v>
      </c>
      <c r="BD3" s="40" t="s">
        <v>176</v>
      </c>
      <c r="BE3" s="40" t="s">
        <v>177</v>
      </c>
      <c r="BF3" s="40" t="s">
        <v>178</v>
      </c>
      <c r="BG3" s="40" t="s">
        <v>179</v>
      </c>
      <c r="BH3" s="40" t="s">
        <v>180</v>
      </c>
      <c r="BI3" s="40" t="s">
        <v>181</v>
      </c>
      <c r="BJ3" s="40" t="s">
        <v>182</v>
      </c>
      <c r="BK3" s="40" t="s">
        <v>183</v>
      </c>
      <c r="BL3" s="40" t="s">
        <v>184</v>
      </c>
      <c r="BM3" s="40" t="s">
        <v>185</v>
      </c>
      <c r="BN3" s="40" t="s">
        <v>186</v>
      </c>
      <c r="BO3" s="40" t="s">
        <v>187</v>
      </c>
      <c r="BP3" s="40" t="s">
        <v>188</v>
      </c>
      <c r="BQ3" s="40" t="s">
        <v>189</v>
      </c>
      <c r="BR3" s="40" t="s">
        <v>190</v>
      </c>
      <c r="BS3" s="40" t="s">
        <v>191</v>
      </c>
      <c r="BT3" s="40" t="s">
        <v>192</v>
      </c>
      <c r="BU3" s="40" t="s">
        <v>193</v>
      </c>
      <c r="BV3" s="40" t="s">
        <v>194</v>
      </c>
      <c r="BW3" s="40" t="s">
        <v>195</v>
      </c>
      <c r="BX3" s="40" t="s">
        <v>196</v>
      </c>
      <c r="BY3" s="40" t="s">
        <v>197</v>
      </c>
      <c r="BZ3" s="40" t="s">
        <v>198</v>
      </c>
      <c r="CA3" s="40" t="s">
        <v>199</v>
      </c>
      <c r="CB3" s="40" t="s">
        <v>200</v>
      </c>
      <c r="CC3" s="40" t="s">
        <v>202</v>
      </c>
      <c r="CD3" s="40" t="s">
        <v>204</v>
      </c>
      <c r="CE3" s="40" t="s">
        <v>205</v>
      </c>
      <c r="CF3" s="40" t="s">
        <v>201</v>
      </c>
      <c r="CG3" s="40" t="s">
        <v>158</v>
      </c>
    </row>
    <row r="4" spans="1:89" x14ac:dyDescent="0.25">
      <c r="A4" s="37">
        <v>2006</v>
      </c>
      <c r="B4" s="37">
        <v>9253.9927799680499</v>
      </c>
      <c r="C4" s="37">
        <v>4576.3843399653097</v>
      </c>
      <c r="D4" s="37">
        <v>4309.2996762163002</v>
      </c>
      <c r="E4" s="37">
        <v>383.59391873124798</v>
      </c>
      <c r="F4" s="37">
        <v>1116.98868806409</v>
      </c>
      <c r="G4" s="37">
        <v>965.16738557865995</v>
      </c>
      <c r="H4" s="37">
        <v>244.52690099925701</v>
      </c>
      <c r="I4" s="37">
        <v>969.62077007341304</v>
      </c>
      <c r="J4" s="37">
        <v>1026.9477007574701</v>
      </c>
      <c r="K4" s="37">
        <v>1032.9836487361299</v>
      </c>
      <c r="L4" s="37">
        <v>477.391078280871</v>
      </c>
      <c r="M4" s="37">
        <v>15466.046717203701</v>
      </c>
      <c r="N4" s="37">
        <v>4782.7396168690402</v>
      </c>
      <c r="O4" s="37">
        <v>1090.3106168193699</v>
      </c>
      <c r="P4" s="37">
        <v>1715.6830365686301</v>
      </c>
      <c r="Q4" s="37">
        <v>4849.38945630122</v>
      </c>
      <c r="R4" s="37">
        <v>1103.2936857934101</v>
      </c>
      <c r="S4" s="37">
        <v>2003.67848899264</v>
      </c>
      <c r="T4" s="37">
        <v>146880.75540623799</v>
      </c>
      <c r="U4" s="37">
        <v>60600.999878798</v>
      </c>
      <c r="V4" s="37">
        <v>1.76056119263382</v>
      </c>
      <c r="W4" s="37">
        <v>661.67820262153896</v>
      </c>
      <c r="X4" s="37">
        <v>14.8839314262767</v>
      </c>
      <c r="Y4" s="37">
        <v>2716.4428672684498</v>
      </c>
      <c r="Z4" s="37">
        <v>202.78695757770399</v>
      </c>
      <c r="AA4" s="37">
        <v>67.141038292871599</v>
      </c>
      <c r="AB4" s="37">
        <v>94.398432704812507</v>
      </c>
      <c r="AC4" s="37">
        <v>112.323420001412</v>
      </c>
      <c r="AD4" s="37">
        <v>42.956338316349303</v>
      </c>
      <c r="AE4" s="37">
        <v>224.70719740234199</v>
      </c>
      <c r="AF4" s="37">
        <v>78.061617465506998</v>
      </c>
      <c r="AG4" s="37">
        <v>1659.2033067263701</v>
      </c>
      <c r="AH4" s="37">
        <v>45.797612813618997</v>
      </c>
      <c r="AI4" s="37">
        <v>6.2605650489154803</v>
      </c>
      <c r="AJ4" s="37">
        <v>33.780245489758002</v>
      </c>
      <c r="AK4" s="37">
        <v>25.9837283921301</v>
      </c>
      <c r="AL4" s="37">
        <v>64.077416467380601</v>
      </c>
      <c r="AM4" s="37">
        <v>5209.4784771432996</v>
      </c>
      <c r="AN4" s="37">
        <v>34786.8567895737</v>
      </c>
      <c r="AO4" s="37">
        <v>50595.664726632298</v>
      </c>
      <c r="AP4" s="37">
        <v>268902.03729329299</v>
      </c>
      <c r="AQ4" s="37">
        <v>0.99999999799999995</v>
      </c>
      <c r="AR4" s="37">
        <v>9253.9927799680499</v>
      </c>
      <c r="AS4" s="37">
        <v>4576.3843399653097</v>
      </c>
      <c r="AT4" s="37">
        <v>4309.2996762163002</v>
      </c>
      <c r="AU4" s="37">
        <v>383.59391873124798</v>
      </c>
      <c r="AV4" s="37">
        <v>1116.98868806409</v>
      </c>
      <c r="AW4" s="37">
        <v>965.16738557865995</v>
      </c>
      <c r="AX4" s="37">
        <v>244.52690099925701</v>
      </c>
      <c r="AY4" s="37">
        <v>969.62077007341304</v>
      </c>
      <c r="AZ4" s="37">
        <v>1026.9477007574701</v>
      </c>
      <c r="BA4" s="37">
        <v>1032.9836487361299</v>
      </c>
      <c r="BB4" s="37">
        <v>477.391078280871</v>
      </c>
      <c r="BC4" s="37">
        <v>15466.046717203701</v>
      </c>
      <c r="BD4" s="37">
        <v>4782.7396168690402</v>
      </c>
      <c r="BE4" s="37">
        <v>1090.3106168193699</v>
      </c>
      <c r="BF4" s="37">
        <v>1715.6830365686301</v>
      </c>
      <c r="BG4" s="37">
        <v>4849.38945630122</v>
      </c>
      <c r="BH4" s="37">
        <v>1103.2936857934101</v>
      </c>
      <c r="BI4" s="37">
        <v>2003.67848899264</v>
      </c>
      <c r="BJ4" s="37">
        <v>146880.75540623799</v>
      </c>
      <c r="BK4" s="37">
        <v>60600.999878798</v>
      </c>
      <c r="BL4" s="37">
        <v>1.76056119263382</v>
      </c>
      <c r="BM4" s="37">
        <v>661.67820262153896</v>
      </c>
      <c r="BN4" s="37">
        <v>14.8839314262767</v>
      </c>
      <c r="BO4" s="37">
        <v>2716.4428672684498</v>
      </c>
      <c r="BP4" s="37">
        <v>202.78695757770399</v>
      </c>
      <c r="BQ4" s="37">
        <v>67.141038292871599</v>
      </c>
      <c r="BR4" s="37">
        <v>94.398432704812507</v>
      </c>
      <c r="BS4" s="37">
        <v>112.323420001412</v>
      </c>
      <c r="BT4" s="37">
        <v>42.956338316349303</v>
      </c>
      <c r="BU4" s="37">
        <v>224.70719740234199</v>
      </c>
      <c r="BV4" s="37">
        <v>78.061617465506998</v>
      </c>
      <c r="BW4" s="37">
        <v>1659.2033067263701</v>
      </c>
      <c r="BX4" s="37">
        <v>45.797612813618997</v>
      </c>
      <c r="BY4" s="37">
        <v>6.2605650489154803</v>
      </c>
      <c r="BZ4" s="37">
        <v>33.780245489758002</v>
      </c>
      <c r="CA4" s="37">
        <v>25.9837283921301</v>
      </c>
      <c r="CB4" s="37">
        <v>64.077416467380601</v>
      </c>
      <c r="CC4" s="37">
        <v>5209.4784771432996</v>
      </c>
      <c r="CD4" s="37">
        <v>34786.8567895737</v>
      </c>
      <c r="CE4" s="37">
        <v>50595.664726632298</v>
      </c>
      <c r="CF4" s="37">
        <v>268902.03729329299</v>
      </c>
      <c r="CG4" s="41">
        <v>0.99999999799999995</v>
      </c>
      <c r="CH4" s="37">
        <f t="shared" ref="CH4:CH22" si="0">BS4+BT4+BU4+BV4+BX4+BY4+CA4</f>
        <v>536.09047944027486</v>
      </c>
      <c r="CI4" s="37">
        <f t="shared" ref="CI4:CI50" si="1">SUM(AR4:CB4,CC4:CE4)</f>
        <v>359494.03722351196</v>
      </c>
      <c r="CJ4" s="37">
        <f t="shared" ref="CJ4:CJ50" si="2">SUM(B4:AL4,AM4:AO4)</f>
        <v>359494.03722351196</v>
      </c>
    </row>
    <row r="5" spans="1:89" x14ac:dyDescent="0.25">
      <c r="A5" s="37">
        <v>2007</v>
      </c>
      <c r="B5" s="37">
        <v>10222.323178889899</v>
      </c>
      <c r="C5" s="37">
        <v>5041.9455738105999</v>
      </c>
      <c r="D5" s="37">
        <v>4302.9287695865396</v>
      </c>
      <c r="E5" s="37">
        <v>407.761144959116</v>
      </c>
      <c r="F5" s="37">
        <v>1187.3613327589101</v>
      </c>
      <c r="G5" s="37">
        <v>1021.77514412713</v>
      </c>
      <c r="H5" s="37">
        <v>255.99011739483799</v>
      </c>
      <c r="I5" s="32">
        <v>1015.07577995714</v>
      </c>
      <c r="J5" s="37">
        <v>1091.28822521705</v>
      </c>
      <c r="K5" s="37">
        <v>1120.36099339059</v>
      </c>
      <c r="L5" s="37">
        <v>517.77232200123694</v>
      </c>
      <c r="M5" s="37">
        <v>16184.540792953299</v>
      </c>
      <c r="N5" s="37">
        <v>5133.0433593132202</v>
      </c>
      <c r="O5" s="32">
        <v>1203.4408701227601</v>
      </c>
      <c r="P5" s="37">
        <v>1893.70171661121</v>
      </c>
      <c r="Q5" s="37">
        <v>5352.5604349327896</v>
      </c>
      <c r="R5" s="37">
        <v>1217.77105753152</v>
      </c>
      <c r="S5" s="37">
        <v>2211.5794781304198</v>
      </c>
      <c r="T5" s="37">
        <v>154236.113575436</v>
      </c>
      <c r="U5" s="37">
        <v>61426.100854727403</v>
      </c>
      <c r="V5" s="32">
        <v>1.7524938013831699</v>
      </c>
      <c r="W5" s="37">
        <v>665.11909656538501</v>
      </c>
      <c r="X5" s="37">
        <v>17.2847143631877</v>
      </c>
      <c r="Y5" s="37">
        <v>2604.94872954824</v>
      </c>
      <c r="Z5" s="37">
        <v>9.9790580596658199E-2</v>
      </c>
      <c r="AA5" s="37">
        <v>9.9790580596658199E-2</v>
      </c>
      <c r="AB5" s="37">
        <v>9.9790580596658199E-2</v>
      </c>
      <c r="AC5" s="37">
        <v>465.05981833403899</v>
      </c>
      <c r="AD5" s="37">
        <v>207.207039110675</v>
      </c>
      <c r="AE5" s="37">
        <v>302.39889284441603</v>
      </c>
      <c r="AF5" s="37">
        <v>186.63913668211401</v>
      </c>
      <c r="AG5" s="37">
        <v>1668.1403361656301</v>
      </c>
      <c r="AH5" s="37">
        <v>48.912332433049201</v>
      </c>
      <c r="AI5" s="32">
        <v>6.0461916263863396</v>
      </c>
      <c r="AJ5" s="37">
        <v>33.674587752734197</v>
      </c>
      <c r="AK5" s="37">
        <v>26.890818295384701</v>
      </c>
      <c r="AL5" s="37">
        <v>70.097908580881594</v>
      </c>
      <c r="AM5" s="37">
        <v>6722.2426066745802</v>
      </c>
      <c r="AN5" s="37">
        <v>35707.014179547601</v>
      </c>
      <c r="AO5" s="37">
        <v>49578.347321785703</v>
      </c>
      <c r="AP5" s="37">
        <v>281347.90603801602</v>
      </c>
      <c r="AQ5" s="37">
        <v>1.0229744549999999</v>
      </c>
      <c r="AR5" s="37">
        <v>10222.323178889899</v>
      </c>
      <c r="AS5" s="37">
        <v>5041.9455738105999</v>
      </c>
      <c r="AT5" s="37">
        <v>4302.9287695865396</v>
      </c>
      <c r="AU5" s="37">
        <v>407.761144959116</v>
      </c>
      <c r="AV5" s="37">
        <v>1187.3613327589101</v>
      </c>
      <c r="AW5" s="37">
        <v>1021.77514412713</v>
      </c>
      <c r="AX5" s="37">
        <v>255.99011739483799</v>
      </c>
      <c r="AY5" s="32">
        <v>1015.07577995714</v>
      </c>
      <c r="AZ5" s="37">
        <v>1091.28822521705</v>
      </c>
      <c r="BA5" s="37">
        <v>1120.36099339059</v>
      </c>
      <c r="BB5" s="37">
        <v>517.77232200123694</v>
      </c>
      <c r="BC5" s="37">
        <v>16184.540792953299</v>
      </c>
      <c r="BD5" s="37">
        <v>5133.0433593132202</v>
      </c>
      <c r="BE5" s="32">
        <v>1203.4408701227601</v>
      </c>
      <c r="BF5" s="37">
        <v>1893.70171661121</v>
      </c>
      <c r="BG5" s="37">
        <v>5352.5604349327896</v>
      </c>
      <c r="BH5" s="37">
        <v>1217.77105753152</v>
      </c>
      <c r="BI5" s="37">
        <v>2211.5794781304198</v>
      </c>
      <c r="BJ5" s="37">
        <v>154236.113575436</v>
      </c>
      <c r="BK5" s="37">
        <v>61426.100854727403</v>
      </c>
      <c r="BL5" s="32">
        <v>1.7524938013831699</v>
      </c>
      <c r="BM5" s="37">
        <v>665.11909656538501</v>
      </c>
      <c r="BN5" s="37">
        <v>17.2847143631877</v>
      </c>
      <c r="BO5" s="37">
        <v>2604.94872954824</v>
      </c>
      <c r="BP5" s="37">
        <v>9.9790580596658199E-2</v>
      </c>
      <c r="BQ5" s="37">
        <v>9.9790580596658199E-2</v>
      </c>
      <c r="BR5" s="37">
        <v>9.9790580596658199E-2</v>
      </c>
      <c r="BS5" s="37">
        <v>465.05981833403899</v>
      </c>
      <c r="BT5" s="37">
        <v>207.207039110675</v>
      </c>
      <c r="BU5" s="37">
        <v>302.39889284441603</v>
      </c>
      <c r="BV5" s="37">
        <v>186.63913668211401</v>
      </c>
      <c r="BW5" s="37">
        <v>1668.1403361656301</v>
      </c>
      <c r="BX5" s="37">
        <v>48.912332433049201</v>
      </c>
      <c r="BY5" s="32">
        <v>6.0461916263863396</v>
      </c>
      <c r="BZ5" s="37">
        <v>33.674587752734197</v>
      </c>
      <c r="CA5" s="37">
        <v>26.890818295384701</v>
      </c>
      <c r="CB5" s="37">
        <v>70.097908580881594</v>
      </c>
      <c r="CC5" s="37">
        <v>6722.2426066745802</v>
      </c>
      <c r="CD5" s="37">
        <v>35707.014179547601</v>
      </c>
      <c r="CE5" s="37">
        <v>49578.347321785703</v>
      </c>
      <c r="CF5" s="37">
        <v>281347.90603801602</v>
      </c>
      <c r="CG5" s="41">
        <v>1.0229744549999999</v>
      </c>
      <c r="CH5" s="37">
        <f t="shared" si="0"/>
        <v>1243.1542293260643</v>
      </c>
      <c r="CI5" s="37">
        <f t="shared" si="1"/>
        <v>373355.51029770478</v>
      </c>
      <c r="CJ5" s="37">
        <f t="shared" si="2"/>
        <v>373355.51029770478</v>
      </c>
    </row>
    <row r="6" spans="1:89" x14ac:dyDescent="0.25">
      <c r="A6" s="37">
        <v>2008</v>
      </c>
      <c r="B6" s="37">
        <v>10699.938631803399</v>
      </c>
      <c r="C6" s="37">
        <v>5145.3853651557101</v>
      </c>
      <c r="D6" s="37">
        <v>4235.3328994392896</v>
      </c>
      <c r="E6" s="37">
        <v>397.07658657253899</v>
      </c>
      <c r="F6" s="37">
        <v>1156.24892378302</v>
      </c>
      <c r="G6" s="37">
        <v>998.93274337734897</v>
      </c>
      <c r="H6" s="37">
        <v>274.75946845126902</v>
      </c>
      <c r="I6" s="37">
        <v>1089.5017534349599</v>
      </c>
      <c r="J6" s="37">
        <v>1062.29902505777</v>
      </c>
      <c r="K6" s="37">
        <v>1090.35438600732</v>
      </c>
      <c r="L6" s="37">
        <v>503.90483564272199</v>
      </c>
      <c r="M6" s="37">
        <v>16048.869002175899</v>
      </c>
      <c r="N6" s="37">
        <v>5138.3871507450103</v>
      </c>
      <c r="O6" s="37">
        <v>1260.4398635693601</v>
      </c>
      <c r="P6" s="37">
        <v>1983.3937777690401</v>
      </c>
      <c r="Q6" s="37">
        <v>5606.0756382789205</v>
      </c>
      <c r="R6" s="37">
        <v>1275.4487769341899</v>
      </c>
      <c r="S6" s="37">
        <v>2316.3272953984301</v>
      </c>
      <c r="T6" s="37">
        <v>159970.23325110201</v>
      </c>
      <c r="U6" s="37">
        <v>60496.788980872603</v>
      </c>
      <c r="V6" s="37">
        <v>1.62407832894978</v>
      </c>
      <c r="W6" s="37">
        <v>654.55567016763598</v>
      </c>
      <c r="X6" s="37">
        <v>20.782960622526499</v>
      </c>
      <c r="Y6" s="37">
        <v>2724.99042832429</v>
      </c>
      <c r="Z6" s="37">
        <v>9.9955141234087996E-2</v>
      </c>
      <c r="AA6" s="37">
        <v>9.9955141234087996E-2</v>
      </c>
      <c r="AB6" s="37">
        <v>9.9955141234087996E-2</v>
      </c>
      <c r="AC6" s="37">
        <v>573.50474708934598</v>
      </c>
      <c r="AD6" s="37">
        <v>281.92291220370402</v>
      </c>
      <c r="AE6" s="37">
        <v>223.82771778676701</v>
      </c>
      <c r="AF6" s="37">
        <v>143.08127110223899</v>
      </c>
      <c r="AG6" s="37">
        <v>1645.88552828314</v>
      </c>
      <c r="AH6" s="37">
        <v>52.457550129177598</v>
      </c>
      <c r="AI6" s="37">
        <v>5.6387618783281601</v>
      </c>
      <c r="AJ6" s="37">
        <v>32.816867820671497</v>
      </c>
      <c r="AK6" s="37">
        <v>27.6057212049936</v>
      </c>
      <c r="AL6" s="37">
        <v>77.739021199798103</v>
      </c>
      <c r="AM6" s="37">
        <v>8508.4861766616796</v>
      </c>
      <c r="AN6" s="37">
        <v>35982.142984485901</v>
      </c>
      <c r="AO6" s="37">
        <v>40499.3080046959</v>
      </c>
      <c r="AP6" s="37">
        <v>287216.43156215397</v>
      </c>
      <c r="AQ6" s="37">
        <v>1.043301104</v>
      </c>
      <c r="AR6" s="37">
        <v>10699.938631803399</v>
      </c>
      <c r="AS6" s="37">
        <v>5145.3853651557101</v>
      </c>
      <c r="AT6" s="37">
        <v>4235.3328994392896</v>
      </c>
      <c r="AU6" s="37">
        <v>397.07658657253899</v>
      </c>
      <c r="AV6" s="37">
        <v>1156.24892378302</v>
      </c>
      <c r="AW6" s="37">
        <v>998.93274337734897</v>
      </c>
      <c r="AX6" s="37">
        <v>274.75946845126902</v>
      </c>
      <c r="AY6" s="37">
        <v>1089.5017534349599</v>
      </c>
      <c r="AZ6" s="37">
        <v>1062.29902505777</v>
      </c>
      <c r="BA6" s="37">
        <v>1090.35438600732</v>
      </c>
      <c r="BB6" s="37">
        <v>503.90483564272199</v>
      </c>
      <c r="BC6" s="37">
        <v>16048.869002175899</v>
      </c>
      <c r="BD6" s="37">
        <v>5138.3871507450103</v>
      </c>
      <c r="BE6" s="37">
        <v>1260.4398635693601</v>
      </c>
      <c r="BF6" s="37">
        <v>1983.3937777690401</v>
      </c>
      <c r="BG6" s="37">
        <v>5606.0756382789205</v>
      </c>
      <c r="BH6" s="37">
        <v>1275.4487769341899</v>
      </c>
      <c r="BI6" s="37">
        <v>2316.3272953984301</v>
      </c>
      <c r="BJ6" s="37">
        <v>159970.23325110201</v>
      </c>
      <c r="BK6" s="37">
        <v>60496.788980872603</v>
      </c>
      <c r="BL6" s="37">
        <v>1.62407832894978</v>
      </c>
      <c r="BM6" s="37">
        <v>654.55567016763598</v>
      </c>
      <c r="BN6" s="37">
        <v>20.782960622526499</v>
      </c>
      <c r="BO6" s="37">
        <v>2724.99042832429</v>
      </c>
      <c r="BP6" s="37">
        <v>9.9955141234087996E-2</v>
      </c>
      <c r="BQ6" s="37">
        <v>9.9955141234087996E-2</v>
      </c>
      <c r="BR6" s="37">
        <v>9.9955141234087996E-2</v>
      </c>
      <c r="BS6" s="37">
        <v>573.50474708934598</v>
      </c>
      <c r="BT6" s="37">
        <v>281.92291220370402</v>
      </c>
      <c r="BU6" s="37">
        <v>223.82771778676701</v>
      </c>
      <c r="BV6" s="37">
        <v>143.08127110223899</v>
      </c>
      <c r="BW6" s="37">
        <v>1645.88552828314</v>
      </c>
      <c r="BX6" s="37">
        <v>52.457550129177598</v>
      </c>
      <c r="BY6" s="37">
        <v>5.6387618783281601</v>
      </c>
      <c r="BZ6" s="37">
        <v>32.816867820671497</v>
      </c>
      <c r="CA6" s="37">
        <v>27.6057212049936</v>
      </c>
      <c r="CB6" s="37">
        <v>77.739021199798103</v>
      </c>
      <c r="CC6" s="37">
        <v>8508.4861766616796</v>
      </c>
      <c r="CD6" s="37">
        <v>35982.142984485901</v>
      </c>
      <c r="CE6" s="37">
        <v>40499.3080046959</v>
      </c>
      <c r="CF6" s="37">
        <v>287216.43156215397</v>
      </c>
      <c r="CG6" s="41">
        <v>1.043301104</v>
      </c>
      <c r="CH6" s="37">
        <f t="shared" si="0"/>
        <v>1308.0386813945554</v>
      </c>
      <c r="CI6" s="37">
        <f t="shared" si="1"/>
        <v>372206.36862297956</v>
      </c>
      <c r="CJ6" s="37">
        <f t="shared" si="2"/>
        <v>372206.36862297956</v>
      </c>
    </row>
    <row r="7" spans="1:89" x14ac:dyDescent="0.25">
      <c r="A7" s="37">
        <v>2009</v>
      </c>
      <c r="B7" s="37">
        <v>9305.2607085165</v>
      </c>
      <c r="C7" s="37">
        <v>4431.2559580460902</v>
      </c>
      <c r="D7" s="37">
        <v>3681.4328897310002</v>
      </c>
      <c r="E7" s="37">
        <v>325.53531173618899</v>
      </c>
      <c r="F7" s="37">
        <v>947.92759492236905</v>
      </c>
      <c r="G7" s="37">
        <v>756.86602371987499</v>
      </c>
      <c r="H7" s="37">
        <v>241.837799050505</v>
      </c>
      <c r="I7" s="37">
        <v>958.95769320191005</v>
      </c>
      <c r="J7" s="37">
        <v>869.679185042016</v>
      </c>
      <c r="K7" s="37">
        <v>783.50372175698203</v>
      </c>
      <c r="L7" s="37">
        <v>362.09448904042603</v>
      </c>
      <c r="M7" s="37">
        <v>14480.336409969899</v>
      </c>
      <c r="N7" s="37">
        <v>4453.8769160267602</v>
      </c>
      <c r="O7" s="37">
        <v>1048.44747199689</v>
      </c>
      <c r="P7" s="37">
        <v>1649.80833399888</v>
      </c>
      <c r="Q7" s="37">
        <v>4663.1941739171298</v>
      </c>
      <c r="R7" s="37">
        <v>1060.9320476715</v>
      </c>
      <c r="S7" s="37">
        <v>1926.74602386486</v>
      </c>
      <c r="T7" s="37">
        <v>144418.28445687401</v>
      </c>
      <c r="U7" s="37">
        <v>62225.753188275099</v>
      </c>
      <c r="V7" s="37">
        <v>1.4585840427355501</v>
      </c>
      <c r="W7" s="37">
        <v>634.90476601171304</v>
      </c>
      <c r="X7" s="37">
        <v>25.275303229787699</v>
      </c>
      <c r="Y7" s="37">
        <v>9.9738985551249201E-2</v>
      </c>
      <c r="Z7" s="37">
        <v>9.9738985551249201E-2</v>
      </c>
      <c r="AA7" s="37">
        <v>9.9738985551249201E-2</v>
      </c>
      <c r="AB7" s="37">
        <v>9.9738985551249201E-2</v>
      </c>
      <c r="AC7" s="37">
        <v>439.75977359138398</v>
      </c>
      <c r="AD7" s="37">
        <v>247.63319497727201</v>
      </c>
      <c r="AE7" s="37">
        <v>9.9738985551249201E-2</v>
      </c>
      <c r="AF7" s="37">
        <v>46.1278605941419</v>
      </c>
      <c r="AG7" s="37">
        <v>1593.2019592979</v>
      </c>
      <c r="AH7" s="37">
        <v>55.869860600599601</v>
      </c>
      <c r="AI7" s="37">
        <v>5.1307997349288099</v>
      </c>
      <c r="AJ7" s="37">
        <v>31.378932596454501</v>
      </c>
      <c r="AK7" s="37">
        <v>27.990588120028001</v>
      </c>
      <c r="AL7" s="37">
        <v>85.992501739507404</v>
      </c>
      <c r="AM7" s="37">
        <v>8928.9518910377701</v>
      </c>
      <c r="AN7" s="37">
        <v>35615.675651108897</v>
      </c>
      <c r="AO7" s="37">
        <v>37078.029059369102</v>
      </c>
      <c r="AP7" s="37">
        <v>261786.95309710101</v>
      </c>
      <c r="AQ7" s="37">
        <v>1.0605658090000001</v>
      </c>
      <c r="AR7" s="37">
        <v>9305.2607085165</v>
      </c>
      <c r="AS7" s="37">
        <v>4431.2559580460902</v>
      </c>
      <c r="AT7" s="37">
        <v>3681.4328897310002</v>
      </c>
      <c r="AU7" s="37">
        <v>325.53531173618899</v>
      </c>
      <c r="AV7" s="37">
        <v>947.92759492236905</v>
      </c>
      <c r="AW7" s="37">
        <v>756.86602371987499</v>
      </c>
      <c r="AX7" s="37">
        <v>241.837799050505</v>
      </c>
      <c r="AY7" s="37">
        <v>958.95769320191005</v>
      </c>
      <c r="AZ7" s="37">
        <v>869.679185042016</v>
      </c>
      <c r="BA7" s="37">
        <v>783.50372175698203</v>
      </c>
      <c r="BB7" s="37">
        <v>362.09448904042603</v>
      </c>
      <c r="BC7" s="37">
        <v>14480.336409969899</v>
      </c>
      <c r="BD7" s="37">
        <v>4453.8769160267602</v>
      </c>
      <c r="BE7" s="37">
        <v>1048.44747199689</v>
      </c>
      <c r="BF7" s="37">
        <v>1649.80833399888</v>
      </c>
      <c r="BG7" s="37">
        <v>4663.1941739171298</v>
      </c>
      <c r="BH7" s="37">
        <v>1060.9320476715</v>
      </c>
      <c r="BI7" s="37">
        <v>1926.74602386486</v>
      </c>
      <c r="BJ7" s="37">
        <v>144418.28445687401</v>
      </c>
      <c r="BK7" s="37">
        <v>62225.753188275099</v>
      </c>
      <c r="BL7" s="37">
        <v>1.4585840427355501</v>
      </c>
      <c r="BM7" s="37">
        <v>634.90476601171304</v>
      </c>
      <c r="BN7" s="37">
        <v>25.275303229787699</v>
      </c>
      <c r="BO7" s="37">
        <v>9.9738985551249201E-2</v>
      </c>
      <c r="BP7" s="37">
        <v>9.9738985551249201E-2</v>
      </c>
      <c r="BQ7" s="37">
        <v>9.9738985551249201E-2</v>
      </c>
      <c r="BR7" s="37">
        <v>9.9738985551249201E-2</v>
      </c>
      <c r="BS7" s="37">
        <v>439.75977359138398</v>
      </c>
      <c r="BT7" s="37">
        <v>247.63319497727201</v>
      </c>
      <c r="BU7" s="37">
        <v>9.9738985551249201E-2</v>
      </c>
      <c r="BV7" s="37">
        <v>46.1278605941419</v>
      </c>
      <c r="BW7" s="37">
        <v>1593.2019592979</v>
      </c>
      <c r="BX7" s="37">
        <v>55.869860600599601</v>
      </c>
      <c r="BY7" s="37">
        <v>5.1307997349288099</v>
      </c>
      <c r="BZ7" s="37">
        <v>31.378932596454501</v>
      </c>
      <c r="CA7" s="37">
        <v>27.990588120028001</v>
      </c>
      <c r="CB7" s="37">
        <v>85.992501739507404</v>
      </c>
      <c r="CC7" s="37">
        <v>8928.9518910377701</v>
      </c>
      <c r="CD7" s="37">
        <v>35615.675651108897</v>
      </c>
      <c r="CE7" s="37">
        <v>37078.029059369102</v>
      </c>
      <c r="CF7" s="37">
        <v>261786.95309710101</v>
      </c>
      <c r="CG7" s="41">
        <v>1.0605658090000001</v>
      </c>
      <c r="CH7" s="37">
        <f t="shared" si="0"/>
        <v>822.61181660390548</v>
      </c>
      <c r="CI7" s="37">
        <f t="shared" si="1"/>
        <v>343409.60981833894</v>
      </c>
      <c r="CJ7" s="37">
        <f t="shared" si="2"/>
        <v>343409.60981833894</v>
      </c>
    </row>
    <row r="8" spans="1:89" x14ac:dyDescent="0.25">
      <c r="A8" s="37">
        <v>2010</v>
      </c>
      <c r="B8" s="37">
        <v>9146.4192909822195</v>
      </c>
      <c r="C8" s="37">
        <v>4233.4521264232499</v>
      </c>
      <c r="D8" s="37">
        <v>3614.1294324134401</v>
      </c>
      <c r="E8" s="37">
        <v>337.11598696708899</v>
      </c>
      <c r="F8" s="37">
        <v>981.64941000751196</v>
      </c>
      <c r="G8" s="37">
        <v>844.25045630423097</v>
      </c>
      <c r="H8" s="37">
        <v>260.792244037785</v>
      </c>
      <c r="I8" s="37">
        <v>1034.1176183781399</v>
      </c>
      <c r="J8" s="37">
        <v>900.70341263879095</v>
      </c>
      <c r="K8" s="37">
        <v>894.40074049710802</v>
      </c>
      <c r="L8" s="37">
        <v>413.34529769888599</v>
      </c>
      <c r="M8" s="37">
        <v>15666.9342091536</v>
      </c>
      <c r="N8" s="37">
        <v>4691.6561156456901</v>
      </c>
      <c r="O8" s="37">
        <v>1146.82470819323</v>
      </c>
      <c r="P8" s="37">
        <v>1804.61206894978</v>
      </c>
      <c r="Q8" s="37">
        <v>5100.7479542234796</v>
      </c>
      <c r="R8" s="37">
        <v>1160.48072877196</v>
      </c>
      <c r="S8" s="37">
        <v>2107.5351949378501</v>
      </c>
      <c r="T8" s="37">
        <v>146186.15869364201</v>
      </c>
      <c r="U8" s="37">
        <v>62737.770955360997</v>
      </c>
      <c r="V8" s="37">
        <v>1.39684982005289</v>
      </c>
      <c r="W8" s="37">
        <v>629.462717237947</v>
      </c>
      <c r="X8" s="37">
        <v>31.736988726413699</v>
      </c>
      <c r="Y8" s="37">
        <v>2695.7896834735502</v>
      </c>
      <c r="Z8" s="37">
        <v>0.10072852483204101</v>
      </c>
      <c r="AA8" s="37">
        <v>1.6675862562245001</v>
      </c>
      <c r="AB8" s="37">
        <v>0.10072852483204101</v>
      </c>
      <c r="AC8" s="37">
        <v>775.34127392496703</v>
      </c>
      <c r="AD8" s="37">
        <v>419.88022853053201</v>
      </c>
      <c r="AE8" s="37">
        <v>223.45732773683201</v>
      </c>
      <c r="AF8" s="37">
        <v>152.00661636958699</v>
      </c>
      <c r="AG8" s="37">
        <v>1603.41162133804</v>
      </c>
      <c r="AH8" s="37">
        <v>62.158145561597102</v>
      </c>
      <c r="AI8" s="37">
        <v>4.8330455144656401</v>
      </c>
      <c r="AJ8" s="37">
        <v>31.145177447409498</v>
      </c>
      <c r="AK8" s="37">
        <v>29.559536968513399</v>
      </c>
      <c r="AL8" s="37">
        <v>99.583924937736796</v>
      </c>
      <c r="AM8" s="37">
        <v>6669.7084431861404</v>
      </c>
      <c r="AN8" s="37">
        <v>36039.966653835298</v>
      </c>
      <c r="AO8" s="37">
        <v>36653.956001921499</v>
      </c>
      <c r="AP8" s="37">
        <v>270024.72874972998</v>
      </c>
      <c r="AQ8" s="37">
        <v>1.0729569750000001</v>
      </c>
      <c r="AR8" s="37">
        <v>9146.4192909822195</v>
      </c>
      <c r="AS8" s="37">
        <v>4233.4521264232499</v>
      </c>
      <c r="AT8" s="37">
        <v>3614.1294324134401</v>
      </c>
      <c r="AU8" s="37">
        <v>337.11598696708899</v>
      </c>
      <c r="AV8" s="37">
        <v>981.64941000751196</v>
      </c>
      <c r="AW8" s="37">
        <v>844.25045630423097</v>
      </c>
      <c r="AX8" s="37">
        <v>260.792244037785</v>
      </c>
      <c r="AY8" s="37">
        <v>1034.1176183781399</v>
      </c>
      <c r="AZ8" s="37">
        <v>900.70341263879095</v>
      </c>
      <c r="BA8" s="37">
        <v>894.40074049710802</v>
      </c>
      <c r="BB8" s="37">
        <v>413.34529769888599</v>
      </c>
      <c r="BC8" s="37">
        <v>15666.9342091536</v>
      </c>
      <c r="BD8" s="37">
        <v>4691.6561156456901</v>
      </c>
      <c r="BE8" s="37">
        <v>1146.82470819323</v>
      </c>
      <c r="BF8" s="37">
        <v>1804.61206894978</v>
      </c>
      <c r="BG8" s="37">
        <v>5100.7479542234796</v>
      </c>
      <c r="BH8" s="37">
        <v>1160.48072877196</v>
      </c>
      <c r="BI8" s="37">
        <v>2107.5351949378501</v>
      </c>
      <c r="BJ8" s="37">
        <v>146186.15869364201</v>
      </c>
      <c r="BK8" s="37">
        <v>62737.770955360997</v>
      </c>
      <c r="BL8" s="37">
        <v>1.39684982005289</v>
      </c>
      <c r="BM8" s="37">
        <v>629.462717237947</v>
      </c>
      <c r="BN8" s="37">
        <v>31.736988726413699</v>
      </c>
      <c r="BO8" s="37">
        <v>2695.7896834735502</v>
      </c>
      <c r="BP8" s="37">
        <v>0.10072852483204101</v>
      </c>
      <c r="BQ8" s="37">
        <v>1.6675862562245001</v>
      </c>
      <c r="BR8" s="37">
        <v>0.10072852483204101</v>
      </c>
      <c r="BS8" s="37">
        <v>775.34127392496703</v>
      </c>
      <c r="BT8" s="37">
        <v>419.88022853053201</v>
      </c>
      <c r="BU8" s="37">
        <v>223.45732773683201</v>
      </c>
      <c r="BV8" s="37">
        <v>152.00661636958699</v>
      </c>
      <c r="BW8" s="37">
        <v>1603.41162133804</v>
      </c>
      <c r="BX8" s="37">
        <v>62.158145561597102</v>
      </c>
      <c r="BY8" s="37">
        <v>4.8330455144656401</v>
      </c>
      <c r="BZ8" s="37">
        <v>31.145177447409498</v>
      </c>
      <c r="CA8" s="37">
        <v>29.559536968513399</v>
      </c>
      <c r="CB8" s="37">
        <v>99.583924937736796</v>
      </c>
      <c r="CC8" s="37">
        <v>6669.7084431861404</v>
      </c>
      <c r="CD8" s="37">
        <v>36039.966653835298</v>
      </c>
      <c r="CE8" s="37">
        <v>36653.956001921499</v>
      </c>
      <c r="CF8" s="37">
        <v>270024.72874972998</v>
      </c>
      <c r="CG8" s="41">
        <v>1.0729569750000001</v>
      </c>
      <c r="CH8" s="37">
        <f t="shared" si="0"/>
        <v>1667.2361746064939</v>
      </c>
      <c r="CI8" s="37">
        <f t="shared" si="1"/>
        <v>349388.35992506362</v>
      </c>
      <c r="CJ8" s="37">
        <f t="shared" si="2"/>
        <v>349388.35992506362</v>
      </c>
    </row>
    <row r="9" spans="1:89" x14ac:dyDescent="0.25">
      <c r="A9" s="37">
        <v>2011</v>
      </c>
      <c r="B9" s="37">
        <v>10148.849885281001</v>
      </c>
      <c r="C9" s="37">
        <v>4200.57012286799</v>
      </c>
      <c r="D9" s="37">
        <v>3770.8396396410499</v>
      </c>
      <c r="E9" s="37">
        <v>424.32882853731297</v>
      </c>
      <c r="F9" s="37">
        <v>1235.60483685446</v>
      </c>
      <c r="G9" s="37">
        <v>789.98101631462305</v>
      </c>
      <c r="H9" s="37">
        <v>294.94344964268703</v>
      </c>
      <c r="I9" s="37">
        <v>1169.5371496252001</v>
      </c>
      <c r="J9" s="37">
        <v>1133.27926276771</v>
      </c>
      <c r="K9" s="37">
        <v>932.41198268720598</v>
      </c>
      <c r="L9" s="37">
        <v>430.912108077087</v>
      </c>
      <c r="M9" s="37">
        <v>15433.744031849201</v>
      </c>
      <c r="N9" s="37">
        <v>4877.7393765418201</v>
      </c>
      <c r="O9" s="37">
        <v>1272.5477308314901</v>
      </c>
      <c r="P9" s="37">
        <v>2002.4463869701201</v>
      </c>
      <c r="Q9" s="37">
        <v>5659.9279648161601</v>
      </c>
      <c r="R9" s="37">
        <v>1287.7008206200501</v>
      </c>
      <c r="S9" s="37">
        <v>2338.5780856246301</v>
      </c>
      <c r="T9" s="37">
        <v>153464.70406801801</v>
      </c>
      <c r="U9" s="37">
        <v>60335.092794692602</v>
      </c>
      <c r="V9" s="37">
        <v>1.33419683476437</v>
      </c>
      <c r="W9" s="37">
        <v>618.44957504782803</v>
      </c>
      <c r="X9" s="37">
        <v>39.799015533345198</v>
      </c>
      <c r="Y9" s="37">
        <v>3273.1659598718602</v>
      </c>
      <c r="Z9" s="37">
        <v>0.101664446616944</v>
      </c>
      <c r="AA9" s="37">
        <v>13.702896817577299</v>
      </c>
      <c r="AB9" s="37">
        <v>0.101664446616944</v>
      </c>
      <c r="AC9" s="37">
        <v>979.15269028020305</v>
      </c>
      <c r="AD9" s="37">
        <v>552.36612792680398</v>
      </c>
      <c r="AE9" s="37">
        <v>276.79007421310001</v>
      </c>
      <c r="AF9" s="37">
        <v>175.86257324344999</v>
      </c>
      <c r="AG9" s="37">
        <v>1608.5019505353</v>
      </c>
      <c r="AH9" s="37">
        <v>69.152762506598293</v>
      </c>
      <c r="AI9" s="37">
        <v>4.5240001513177504</v>
      </c>
      <c r="AJ9" s="37">
        <v>30.775845668075799</v>
      </c>
      <c r="AK9" s="37">
        <v>31.150684295976099</v>
      </c>
      <c r="AL9" s="37">
        <v>115.492614450722</v>
      </c>
      <c r="AM9" s="37">
        <v>6199.1765435621601</v>
      </c>
      <c r="AN9" s="37">
        <v>36667.9296203634</v>
      </c>
      <c r="AO9" s="37">
        <v>34389.047982089898</v>
      </c>
      <c r="AP9" s="37">
        <v>278994.16399087798</v>
      </c>
      <c r="AQ9" s="37">
        <v>1.0826604360000001</v>
      </c>
      <c r="AR9" s="37">
        <v>10148.849885281001</v>
      </c>
      <c r="AS9" s="37">
        <v>4200.57012286799</v>
      </c>
      <c r="AT9" s="37">
        <v>3770.8396396410499</v>
      </c>
      <c r="AU9" s="37">
        <v>424.32882853731297</v>
      </c>
      <c r="AV9" s="37">
        <v>1235.60483685446</v>
      </c>
      <c r="AW9" s="37">
        <v>789.98101631462305</v>
      </c>
      <c r="AX9" s="37">
        <v>294.94344964268703</v>
      </c>
      <c r="AY9" s="37">
        <v>1169.5371496252001</v>
      </c>
      <c r="AZ9" s="37">
        <v>1133.27926276771</v>
      </c>
      <c r="BA9" s="37">
        <v>932.41198268720598</v>
      </c>
      <c r="BB9" s="37">
        <v>430.912108077087</v>
      </c>
      <c r="BC9" s="37">
        <v>15433.744031849201</v>
      </c>
      <c r="BD9" s="37">
        <v>4877.7393765418201</v>
      </c>
      <c r="BE9" s="37">
        <v>1272.5477308314901</v>
      </c>
      <c r="BF9" s="37">
        <v>2002.4463869701201</v>
      </c>
      <c r="BG9" s="37">
        <v>5659.9279648161601</v>
      </c>
      <c r="BH9" s="37">
        <v>1287.7008206200501</v>
      </c>
      <c r="BI9" s="37">
        <v>2338.5780856246301</v>
      </c>
      <c r="BJ9" s="37">
        <v>153464.70406801801</v>
      </c>
      <c r="BK9" s="37">
        <v>60335.092794692602</v>
      </c>
      <c r="BL9" s="37">
        <v>1.33419683476437</v>
      </c>
      <c r="BM9" s="37">
        <v>618.44957504782803</v>
      </c>
      <c r="BN9" s="37">
        <v>39.799015533345198</v>
      </c>
      <c r="BO9" s="37">
        <v>3273.1659598718602</v>
      </c>
      <c r="BP9" s="37">
        <v>0.101664446616944</v>
      </c>
      <c r="BQ9" s="37">
        <v>13.702896817577299</v>
      </c>
      <c r="BR9" s="37">
        <v>0.101664446616944</v>
      </c>
      <c r="BS9" s="37">
        <v>979.15269028020305</v>
      </c>
      <c r="BT9" s="37">
        <v>552.36612792680398</v>
      </c>
      <c r="BU9" s="37">
        <v>276.79007421310001</v>
      </c>
      <c r="BV9" s="37">
        <v>175.86257324344999</v>
      </c>
      <c r="BW9" s="37">
        <v>1608.5019505353</v>
      </c>
      <c r="BX9" s="37">
        <v>69.152762506598293</v>
      </c>
      <c r="BY9" s="37">
        <v>4.5240001513177504</v>
      </c>
      <c r="BZ9" s="37">
        <v>30.775845668075799</v>
      </c>
      <c r="CA9" s="37">
        <v>31.150684295976099</v>
      </c>
      <c r="CB9" s="37">
        <v>115.492614450722</v>
      </c>
      <c r="CC9" s="37">
        <v>6199.1765435621601</v>
      </c>
      <c r="CD9" s="37">
        <v>36667.9296203634</v>
      </c>
      <c r="CE9" s="37">
        <v>34389.047982089898</v>
      </c>
      <c r="CF9" s="37">
        <v>278994.16399087798</v>
      </c>
      <c r="CG9" s="41">
        <v>1.0826604360000001</v>
      </c>
      <c r="CH9" s="37">
        <f t="shared" si="0"/>
        <v>2088.9989126174496</v>
      </c>
      <c r="CI9" s="37">
        <f t="shared" si="1"/>
        <v>356250.31798454619</v>
      </c>
      <c r="CJ9" s="37">
        <f t="shared" si="2"/>
        <v>356250.31798454619</v>
      </c>
    </row>
    <row r="10" spans="1:89" x14ac:dyDescent="0.25">
      <c r="A10" s="37">
        <v>2012</v>
      </c>
      <c r="B10" s="37">
        <v>10888.1753747197</v>
      </c>
      <c r="C10" s="37">
        <v>4211.1094704677598</v>
      </c>
      <c r="D10" s="37">
        <v>4023.3837640533202</v>
      </c>
      <c r="E10" s="37">
        <v>376.30401592817901</v>
      </c>
      <c r="F10" s="37">
        <v>1095.7611906828599</v>
      </c>
      <c r="G10" s="37">
        <v>760.69533145860896</v>
      </c>
      <c r="H10" s="37">
        <v>267.79960795413803</v>
      </c>
      <c r="I10" s="37">
        <v>1061.9038682278899</v>
      </c>
      <c r="J10" s="37">
        <v>1005.50491648525</v>
      </c>
      <c r="K10" s="37">
        <v>959.74184176057702</v>
      </c>
      <c r="L10" s="37">
        <v>443.54254118963303</v>
      </c>
      <c r="M10" s="37">
        <v>15542.6208876159</v>
      </c>
      <c r="N10" s="37">
        <v>4690.4168164783596</v>
      </c>
      <c r="O10" s="37">
        <v>1252.11067966317</v>
      </c>
      <c r="P10" s="37">
        <v>1970.28720140888</v>
      </c>
      <c r="Q10" s="37">
        <v>5569.0298140878504</v>
      </c>
      <c r="R10" s="37">
        <v>1267.02041179198</v>
      </c>
      <c r="S10" s="37">
        <v>2301.02064195404</v>
      </c>
      <c r="T10" s="37">
        <v>158790.861422708</v>
      </c>
      <c r="U10" s="37">
        <v>62636.149769992197</v>
      </c>
      <c r="V10" s="37">
        <v>1.27200722578678</v>
      </c>
      <c r="W10" s="37">
        <v>599.58341299337803</v>
      </c>
      <c r="X10" s="37">
        <v>49.6315549471949</v>
      </c>
      <c r="Y10" s="37">
        <v>2292.2074749742201</v>
      </c>
      <c r="Z10" s="37">
        <v>0.102412232655417</v>
      </c>
      <c r="AA10" s="37">
        <v>0.102412232655417</v>
      </c>
      <c r="AB10" s="37">
        <v>0.102412232655417</v>
      </c>
      <c r="AC10" s="37">
        <v>1087.4072570309299</v>
      </c>
      <c r="AD10" s="37">
        <v>653.378265501035</v>
      </c>
      <c r="AE10" s="37">
        <v>176.06192125577601</v>
      </c>
      <c r="AF10" s="37">
        <v>157.914802474916</v>
      </c>
      <c r="AG10" s="37">
        <v>1569.13993162716</v>
      </c>
      <c r="AH10" s="37">
        <v>75.036428861147201</v>
      </c>
      <c r="AI10" s="37">
        <v>4.1079144259404803</v>
      </c>
      <c r="AJ10" s="37">
        <v>29.5488772244396</v>
      </c>
      <c r="AK10" s="37">
        <v>31.962189341698299</v>
      </c>
      <c r="AL10" s="37">
        <v>130.79979919322301</v>
      </c>
      <c r="AM10" s="37">
        <v>7333.99369961504</v>
      </c>
      <c r="AN10" s="37">
        <v>36898.849848753802</v>
      </c>
      <c r="AO10" s="37">
        <v>33712.555336201498</v>
      </c>
      <c r="AP10" s="37">
        <v>285971.79846639797</v>
      </c>
      <c r="AQ10" s="37">
        <v>1.090746199</v>
      </c>
      <c r="AR10" s="37">
        <v>10888.1753747197</v>
      </c>
      <c r="AS10" s="37">
        <v>4211.1094704677598</v>
      </c>
      <c r="AT10" s="37">
        <v>4023.3837640533202</v>
      </c>
      <c r="AU10" s="37">
        <v>376.30401592817901</v>
      </c>
      <c r="AV10" s="37">
        <v>1095.7611906828599</v>
      </c>
      <c r="AW10" s="37">
        <v>760.69533145860896</v>
      </c>
      <c r="AX10" s="37">
        <v>267.79960795413803</v>
      </c>
      <c r="AY10" s="37">
        <v>1061.9038682278899</v>
      </c>
      <c r="AZ10" s="37">
        <v>1005.50491648525</v>
      </c>
      <c r="BA10" s="37">
        <v>959.74184176057702</v>
      </c>
      <c r="BB10" s="37">
        <v>443.54254118963303</v>
      </c>
      <c r="BC10" s="37">
        <v>15542.6208876159</v>
      </c>
      <c r="BD10" s="37">
        <v>4690.4168164783596</v>
      </c>
      <c r="BE10" s="37">
        <v>1252.11067966317</v>
      </c>
      <c r="BF10" s="37">
        <v>1970.28720140888</v>
      </c>
      <c r="BG10" s="37">
        <v>5569.0298140878504</v>
      </c>
      <c r="BH10" s="37">
        <v>1267.02041179198</v>
      </c>
      <c r="BI10" s="37">
        <v>2301.02064195404</v>
      </c>
      <c r="BJ10" s="37">
        <v>158790.861422708</v>
      </c>
      <c r="BK10" s="37">
        <v>62636.149769992197</v>
      </c>
      <c r="BL10" s="37">
        <v>1.27200722578678</v>
      </c>
      <c r="BM10" s="37">
        <v>599.58341299337803</v>
      </c>
      <c r="BN10" s="37">
        <v>49.6315549471949</v>
      </c>
      <c r="BO10" s="37">
        <v>2292.2074749742201</v>
      </c>
      <c r="BP10" s="37">
        <v>0.102412232655417</v>
      </c>
      <c r="BQ10" s="37">
        <v>0.102412232655417</v>
      </c>
      <c r="BR10" s="37">
        <v>0.102412232655417</v>
      </c>
      <c r="BS10" s="37">
        <v>1087.4072570309299</v>
      </c>
      <c r="BT10" s="37">
        <v>653.378265501035</v>
      </c>
      <c r="BU10" s="37">
        <v>176.06192125577601</v>
      </c>
      <c r="BV10" s="37">
        <v>157.914802474916</v>
      </c>
      <c r="BW10" s="37">
        <v>1569.13993162716</v>
      </c>
      <c r="BX10" s="37">
        <v>75.036428861147201</v>
      </c>
      <c r="BY10" s="37">
        <v>4.1079144259404803</v>
      </c>
      <c r="BZ10" s="37">
        <v>29.5488772244396</v>
      </c>
      <c r="CA10" s="37">
        <v>31.962189341698299</v>
      </c>
      <c r="CB10" s="37">
        <v>130.79979919322301</v>
      </c>
      <c r="CC10" s="37">
        <v>7333.99369961504</v>
      </c>
      <c r="CD10" s="37">
        <v>36898.849848753802</v>
      </c>
      <c r="CE10" s="37">
        <v>33712.555336201498</v>
      </c>
      <c r="CF10" s="37">
        <v>285971.79846639797</v>
      </c>
      <c r="CG10" s="41">
        <v>1.090746199</v>
      </c>
      <c r="CH10" s="37">
        <f t="shared" si="0"/>
        <v>2185.8687788914431</v>
      </c>
      <c r="CI10" s="37">
        <f t="shared" si="1"/>
        <v>363917.1975269735</v>
      </c>
      <c r="CJ10" s="37">
        <f t="shared" si="2"/>
        <v>363917.1975269735</v>
      </c>
    </row>
    <row r="11" spans="1:89" x14ac:dyDescent="0.25">
      <c r="A11" s="37">
        <v>2013</v>
      </c>
      <c r="B11" s="37">
        <v>10561.959236721201</v>
      </c>
      <c r="C11" s="37">
        <v>4494.3402469802504</v>
      </c>
      <c r="D11" s="37">
        <v>3900.2615255226701</v>
      </c>
      <c r="E11" s="37">
        <v>368.84717344888003</v>
      </c>
      <c r="F11" s="37">
        <v>1074.0475811920101</v>
      </c>
      <c r="G11" s="37">
        <v>681.051149818064</v>
      </c>
      <c r="H11" s="37">
        <v>284.37760018610402</v>
      </c>
      <c r="I11" s="37">
        <v>1127.6404620865601</v>
      </c>
      <c r="J11" s="37">
        <v>985.59635847891298</v>
      </c>
      <c r="K11" s="37">
        <v>917.19450794913496</v>
      </c>
      <c r="L11" s="37">
        <v>423.87938619612299</v>
      </c>
      <c r="M11" s="37">
        <v>15727.980679943799</v>
      </c>
      <c r="N11" s="37">
        <v>4475.6272395275801</v>
      </c>
      <c r="O11" s="37">
        <v>1333.97595558083</v>
      </c>
      <c r="P11" s="37">
        <v>2099.1081651517202</v>
      </c>
      <c r="Q11" s="37">
        <v>5933.1431199736599</v>
      </c>
      <c r="R11" s="37">
        <v>1349.8605131532299</v>
      </c>
      <c r="S11" s="37">
        <v>2451.4655604063901</v>
      </c>
      <c r="T11" s="37">
        <v>159367.31695189199</v>
      </c>
      <c r="U11" s="37">
        <v>61724.182627033901</v>
      </c>
      <c r="V11" s="37">
        <v>1.25325094558474</v>
      </c>
      <c r="W11" s="37">
        <v>579.24366157274699</v>
      </c>
      <c r="X11" s="37">
        <v>61.981062840503697</v>
      </c>
      <c r="Y11" s="37">
        <v>1209.05805403626</v>
      </c>
      <c r="Z11" s="37">
        <v>0.102765275950242</v>
      </c>
      <c r="AA11" s="37">
        <v>0.102765275950242</v>
      </c>
      <c r="AB11" s="37">
        <v>0.102765275950242</v>
      </c>
      <c r="AC11" s="37">
        <v>1170.44021572519</v>
      </c>
      <c r="AD11" s="37">
        <v>752.58092265528501</v>
      </c>
      <c r="AE11" s="37">
        <v>67.5208532248285</v>
      </c>
      <c r="AF11" s="37">
        <v>133.44679647826601</v>
      </c>
      <c r="AG11" s="37">
        <v>1522.8000952100799</v>
      </c>
      <c r="AH11" s="37">
        <v>81.263448861444402</v>
      </c>
      <c r="AI11" s="37">
        <v>3.7034317339343201</v>
      </c>
      <c r="AJ11" s="37">
        <v>28.215223408781299</v>
      </c>
      <c r="AK11" s="37">
        <v>32.680353750356304</v>
      </c>
      <c r="AL11" s="37">
        <v>148.018727947467</v>
      </c>
      <c r="AM11" s="37">
        <v>8368.0049910704602</v>
      </c>
      <c r="AN11" s="37">
        <v>37042.418138030604</v>
      </c>
      <c r="AO11" s="37">
        <v>30416.116594411302</v>
      </c>
      <c r="AP11" s="37">
        <v>285074.370341192</v>
      </c>
      <c r="AQ11" s="37">
        <v>1.1019524469999999</v>
      </c>
      <c r="AR11" s="37">
        <v>10561.959236721201</v>
      </c>
      <c r="AS11" s="37">
        <v>4494.3402469802504</v>
      </c>
      <c r="AT11" s="37">
        <v>3900.2615255226701</v>
      </c>
      <c r="AU11" s="37">
        <v>368.84717344888003</v>
      </c>
      <c r="AV11" s="37">
        <v>1074.0475811920101</v>
      </c>
      <c r="AW11" s="37">
        <v>681.051149818064</v>
      </c>
      <c r="AX11" s="37">
        <v>284.37760018610402</v>
      </c>
      <c r="AY11" s="37">
        <v>1127.6404620865601</v>
      </c>
      <c r="AZ11" s="37">
        <v>985.59635847891298</v>
      </c>
      <c r="BA11" s="37">
        <v>917.19450794913496</v>
      </c>
      <c r="BB11" s="37">
        <v>423.87938619612299</v>
      </c>
      <c r="BC11" s="37">
        <v>15727.980679943799</v>
      </c>
      <c r="BD11" s="37">
        <v>4475.6272395275801</v>
      </c>
      <c r="BE11" s="37">
        <v>1333.97595558083</v>
      </c>
      <c r="BF11" s="37">
        <v>2099.1081651517202</v>
      </c>
      <c r="BG11" s="37">
        <v>5933.1431199736599</v>
      </c>
      <c r="BH11" s="37">
        <v>1349.8605131532299</v>
      </c>
      <c r="BI11" s="37">
        <v>2451.4655604063901</v>
      </c>
      <c r="BJ11" s="37">
        <v>159367.31695189199</v>
      </c>
      <c r="BK11" s="37">
        <v>61724.182627033901</v>
      </c>
      <c r="BL11" s="37">
        <v>1.25325094558474</v>
      </c>
      <c r="BM11" s="37">
        <v>579.24366157274699</v>
      </c>
      <c r="BN11" s="37">
        <v>61.981062840503697</v>
      </c>
      <c r="BO11" s="37">
        <v>1209.05805403626</v>
      </c>
      <c r="BP11" s="37">
        <v>0.102765275950242</v>
      </c>
      <c r="BQ11" s="37">
        <v>0.102765275950242</v>
      </c>
      <c r="BR11" s="37">
        <v>0.102765275950242</v>
      </c>
      <c r="BS11" s="37">
        <v>1170.44021572519</v>
      </c>
      <c r="BT11" s="37">
        <v>752.58092265528501</v>
      </c>
      <c r="BU11" s="37">
        <v>67.5208532248285</v>
      </c>
      <c r="BV11" s="37">
        <v>133.44679647826601</v>
      </c>
      <c r="BW11" s="37">
        <v>1522.8000952100799</v>
      </c>
      <c r="BX11" s="37">
        <v>81.263448861444402</v>
      </c>
      <c r="BY11" s="37">
        <v>3.7034317339343201</v>
      </c>
      <c r="BZ11" s="37">
        <v>28.215223408781299</v>
      </c>
      <c r="CA11" s="37">
        <v>32.680353750356304</v>
      </c>
      <c r="CB11" s="37">
        <v>148.018727947467</v>
      </c>
      <c r="CC11" s="37">
        <v>8368.0049910704602</v>
      </c>
      <c r="CD11" s="37">
        <v>37042.418138030604</v>
      </c>
      <c r="CE11" s="37">
        <v>30416.116594411302</v>
      </c>
      <c r="CF11" s="37">
        <v>285074.370341192</v>
      </c>
      <c r="CG11" s="41">
        <v>1.1019524469999999</v>
      </c>
      <c r="CH11" s="37">
        <f t="shared" si="0"/>
        <v>2241.6360224293048</v>
      </c>
      <c r="CI11" s="37">
        <f t="shared" si="1"/>
        <v>360900.910158974</v>
      </c>
      <c r="CJ11" s="37">
        <f t="shared" si="2"/>
        <v>360900.910158974</v>
      </c>
    </row>
    <row r="12" spans="1:89" x14ac:dyDescent="0.25">
      <c r="A12" s="37">
        <v>2014</v>
      </c>
      <c r="B12" s="37">
        <v>9846.8100599720492</v>
      </c>
      <c r="C12" s="37">
        <v>5125.7656393860698</v>
      </c>
      <c r="D12" s="37">
        <v>4029.0577657725898</v>
      </c>
      <c r="E12" s="37">
        <v>374.31614243392801</v>
      </c>
      <c r="F12" s="37">
        <v>1089.97269331954</v>
      </c>
      <c r="G12" s="37">
        <v>888.00552723751503</v>
      </c>
      <c r="H12" s="37">
        <v>291.17521277382099</v>
      </c>
      <c r="I12" s="37">
        <v>1154.5949866184999</v>
      </c>
      <c r="J12" s="37">
        <v>999.85881564672104</v>
      </c>
      <c r="K12" s="37">
        <v>905.19856330246603</v>
      </c>
      <c r="L12" s="37">
        <v>418.33548731901902</v>
      </c>
      <c r="M12" s="37">
        <v>16241.6741316304</v>
      </c>
      <c r="N12" s="37">
        <v>4418.8062750245699</v>
      </c>
      <c r="O12" s="37">
        <v>1341.43392082124</v>
      </c>
      <c r="P12" s="37">
        <v>2110.84381589639</v>
      </c>
      <c r="Q12" s="37">
        <v>5966.3140153320701</v>
      </c>
      <c r="R12" s="37">
        <v>1357.40728568188</v>
      </c>
      <c r="S12" s="37">
        <v>2465.1711642922501</v>
      </c>
      <c r="T12" s="37">
        <v>163021.122243916</v>
      </c>
      <c r="U12" s="37">
        <v>59345.173109102398</v>
      </c>
      <c r="V12" s="37">
        <v>1.2369879065298801</v>
      </c>
      <c r="W12" s="37">
        <v>563.73487908357799</v>
      </c>
      <c r="X12" s="37">
        <v>78.324595634260504</v>
      </c>
      <c r="Y12" s="37">
        <v>1231.74720602866</v>
      </c>
      <c r="Z12" s="37">
        <v>0.103120194440268</v>
      </c>
      <c r="AA12" s="37">
        <v>0.103120194440268</v>
      </c>
      <c r="AB12" s="37">
        <v>0.103120194440268</v>
      </c>
      <c r="AC12" s="37">
        <v>1363.57602857144</v>
      </c>
      <c r="AD12" s="37">
        <v>900.659907721835</v>
      </c>
      <c r="AE12" s="37">
        <v>73.551849925307195</v>
      </c>
      <c r="AF12" s="37">
        <v>117.709366074922</v>
      </c>
      <c r="AG12" s="37">
        <v>1494.9445627187199</v>
      </c>
      <c r="AH12" s="37">
        <v>89.262332980127596</v>
      </c>
      <c r="AI12" s="37">
        <v>3.3709669492202701</v>
      </c>
      <c r="AJ12" s="37">
        <v>27.240719701727301</v>
      </c>
      <c r="AK12" s="37">
        <v>33.845093740715001</v>
      </c>
      <c r="AL12" s="37">
        <v>170.04815983359799</v>
      </c>
      <c r="AM12" s="37">
        <v>7715.51347566201</v>
      </c>
      <c r="AN12" s="37">
        <v>37317.2290256161</v>
      </c>
      <c r="AO12" s="37">
        <v>27092.632283331401</v>
      </c>
      <c r="AP12" s="37">
        <v>287540.59876629402</v>
      </c>
      <c r="AQ12" s="37">
        <v>1.114409075</v>
      </c>
      <c r="AR12" s="37">
        <v>9846.8100599720492</v>
      </c>
      <c r="AS12" s="37">
        <v>5125.7656393860698</v>
      </c>
      <c r="AT12" s="37">
        <v>4029.0577657725898</v>
      </c>
      <c r="AU12" s="37">
        <v>374.31614243392801</v>
      </c>
      <c r="AV12" s="37">
        <v>1089.97269331954</v>
      </c>
      <c r="AW12" s="37">
        <v>888.00552723751503</v>
      </c>
      <c r="AX12" s="37">
        <v>291.17521277382099</v>
      </c>
      <c r="AY12" s="37">
        <v>1154.5949866184999</v>
      </c>
      <c r="AZ12" s="37">
        <v>999.85881564672104</v>
      </c>
      <c r="BA12" s="37">
        <v>905.19856330246603</v>
      </c>
      <c r="BB12" s="37">
        <v>418.33548731901902</v>
      </c>
      <c r="BC12" s="37">
        <v>16241.6741316304</v>
      </c>
      <c r="BD12" s="37">
        <v>4418.8062750245699</v>
      </c>
      <c r="BE12" s="37">
        <v>1341.43392082124</v>
      </c>
      <c r="BF12" s="37">
        <v>2110.84381589639</v>
      </c>
      <c r="BG12" s="37">
        <v>5966.3140153320701</v>
      </c>
      <c r="BH12" s="37">
        <v>1357.40728568188</v>
      </c>
      <c r="BI12" s="37">
        <v>2465.1711642922501</v>
      </c>
      <c r="BJ12" s="37">
        <v>163021.122243916</v>
      </c>
      <c r="BK12" s="37">
        <v>59345.173109102398</v>
      </c>
      <c r="BL12" s="37">
        <v>1.2369879065298801</v>
      </c>
      <c r="BM12" s="37">
        <v>563.73487908357799</v>
      </c>
      <c r="BN12" s="37">
        <v>78.324595634260504</v>
      </c>
      <c r="BO12" s="37">
        <v>1231.74720602866</v>
      </c>
      <c r="BP12" s="37">
        <v>0.103120194440268</v>
      </c>
      <c r="BQ12" s="37">
        <v>0.103120194440268</v>
      </c>
      <c r="BR12" s="37">
        <v>0.103120194440268</v>
      </c>
      <c r="BS12" s="37">
        <v>1363.57602857144</v>
      </c>
      <c r="BT12" s="37">
        <v>900.659907721835</v>
      </c>
      <c r="BU12" s="37">
        <v>73.551849925307195</v>
      </c>
      <c r="BV12" s="37">
        <v>117.709366074922</v>
      </c>
      <c r="BW12" s="37">
        <v>1494.9445627187199</v>
      </c>
      <c r="BX12" s="37">
        <v>89.262332980127596</v>
      </c>
      <c r="BY12" s="37">
        <v>3.3709669492202701</v>
      </c>
      <c r="BZ12" s="37">
        <v>27.240719701727301</v>
      </c>
      <c r="CA12" s="37">
        <v>33.845093740715001</v>
      </c>
      <c r="CB12" s="37">
        <v>170.04815983359799</v>
      </c>
      <c r="CC12" s="37">
        <v>7715.51347566201</v>
      </c>
      <c r="CD12" s="37">
        <v>37317.2290256161</v>
      </c>
      <c r="CE12" s="37">
        <v>27092.632283331401</v>
      </c>
      <c r="CF12" s="37">
        <v>287540.59886968002</v>
      </c>
      <c r="CG12" s="41">
        <v>1.114409075</v>
      </c>
      <c r="CH12" s="37">
        <f t="shared" si="0"/>
        <v>2581.9755459635671</v>
      </c>
      <c r="CI12" s="37">
        <f t="shared" si="1"/>
        <v>359665.97365754301</v>
      </c>
      <c r="CJ12" s="37">
        <f t="shared" si="2"/>
        <v>359665.97365754301</v>
      </c>
    </row>
    <row r="13" spans="1:89" x14ac:dyDescent="0.25">
      <c r="A13" s="37">
        <v>2015</v>
      </c>
      <c r="B13" s="37">
        <v>9553.0265470662798</v>
      </c>
      <c r="C13" s="37">
        <v>4755.7034078016004</v>
      </c>
      <c r="D13" s="37">
        <v>4058.9019477944498</v>
      </c>
      <c r="E13" s="37">
        <v>390.59920479327201</v>
      </c>
      <c r="F13" s="37">
        <v>1137.3874091641201</v>
      </c>
      <c r="G13" s="37">
        <v>736.29023425006301</v>
      </c>
      <c r="H13" s="37">
        <v>288.60912058357201</v>
      </c>
      <c r="I13" s="37">
        <v>1144.4196796353599</v>
      </c>
      <c r="J13" s="37">
        <v>1043.6915090278901</v>
      </c>
      <c r="K13" s="37">
        <v>996.70087470902695</v>
      </c>
      <c r="L13" s="37">
        <v>460.62307542403101</v>
      </c>
      <c r="M13" s="37">
        <v>16342.564680084</v>
      </c>
      <c r="N13" s="37">
        <v>4462.4998485370197</v>
      </c>
      <c r="O13" s="37">
        <v>1427.0101221980001</v>
      </c>
      <c r="P13" s="37">
        <v>2245.5041916139699</v>
      </c>
      <c r="Q13" s="37">
        <v>6346.9324594059399</v>
      </c>
      <c r="R13" s="37">
        <v>1444.00250072938</v>
      </c>
      <c r="S13" s="37">
        <v>2622.4357013052499</v>
      </c>
      <c r="T13" s="37">
        <v>169935.059486599</v>
      </c>
      <c r="U13" s="37">
        <v>58367.206166844298</v>
      </c>
      <c r="V13" s="37">
        <v>1.21290028779186</v>
      </c>
      <c r="W13" s="37">
        <v>554.96430335429795</v>
      </c>
      <c r="X13" s="37">
        <v>100.47872455574</v>
      </c>
      <c r="Y13" s="37">
        <v>3295.2390983515502</v>
      </c>
      <c r="Z13" s="37">
        <v>0.103720557037457</v>
      </c>
      <c r="AA13" s="37">
        <v>0.103720557037457</v>
      </c>
      <c r="AB13" s="37">
        <v>0.103720557037457</v>
      </c>
      <c r="AC13" s="37">
        <v>1500.31017289075</v>
      </c>
      <c r="AD13" s="37">
        <v>1034.82309486599</v>
      </c>
      <c r="AE13" s="37">
        <v>7.5066565244320396</v>
      </c>
      <c r="AF13" s="37">
        <v>104.79095007446701</v>
      </c>
      <c r="AG13" s="37">
        <v>1495.74467838076</v>
      </c>
      <c r="AH13" s="37">
        <v>100.23599639770001</v>
      </c>
      <c r="AI13" s="37">
        <v>3.12158213349394</v>
      </c>
      <c r="AJ13" s="37">
        <v>26.800413824114301</v>
      </c>
      <c r="AK13" s="37">
        <v>35.7860182498029</v>
      </c>
      <c r="AL13" s="37">
        <v>199.88228460236499</v>
      </c>
      <c r="AM13" s="37">
        <v>5372.3444643662497</v>
      </c>
      <c r="AN13" s="37">
        <v>37342.631080501997</v>
      </c>
      <c r="AO13" s="37">
        <v>26348.028272526299</v>
      </c>
      <c r="AP13" s="37">
        <v>296220.376260594</v>
      </c>
      <c r="AQ13" s="37">
        <v>1.127714898</v>
      </c>
      <c r="AR13" s="37">
        <v>9553.0265470662798</v>
      </c>
      <c r="AS13" s="37">
        <v>4755.7034078016004</v>
      </c>
      <c r="AT13" s="37">
        <v>4058.9019477944498</v>
      </c>
      <c r="AU13" s="37">
        <v>390.59920479327201</v>
      </c>
      <c r="AV13" s="37">
        <v>1137.3874091641201</v>
      </c>
      <c r="AW13" s="37">
        <v>736.29023425006301</v>
      </c>
      <c r="AX13" s="37">
        <v>288.60912058357201</v>
      </c>
      <c r="AY13" s="37">
        <v>1144.4196796353599</v>
      </c>
      <c r="AZ13" s="37">
        <v>1043.6915090278901</v>
      </c>
      <c r="BA13" s="37">
        <v>996.70087470902695</v>
      </c>
      <c r="BB13" s="37">
        <v>460.62307542403101</v>
      </c>
      <c r="BC13" s="37">
        <v>16342.564680084</v>
      </c>
      <c r="BD13" s="37">
        <v>4462.4998485370197</v>
      </c>
      <c r="BE13" s="37">
        <v>1427.0101221980001</v>
      </c>
      <c r="BF13" s="37">
        <v>2245.5041916139699</v>
      </c>
      <c r="BG13" s="37">
        <v>6346.9324594059399</v>
      </c>
      <c r="BH13" s="37">
        <v>1444.00250072938</v>
      </c>
      <c r="BI13" s="37">
        <v>2622.4357013052499</v>
      </c>
      <c r="BJ13" s="37">
        <v>169935.059486599</v>
      </c>
      <c r="BK13" s="37">
        <v>58367.206166844298</v>
      </c>
      <c r="BL13" s="37">
        <v>1.21290028779186</v>
      </c>
      <c r="BM13" s="37">
        <v>554.96430335429795</v>
      </c>
      <c r="BN13" s="37">
        <v>100.47872455574</v>
      </c>
      <c r="BO13" s="37">
        <v>3295.2390983515502</v>
      </c>
      <c r="BP13" s="37">
        <v>0.103720557037457</v>
      </c>
      <c r="BQ13" s="37">
        <v>0.103720557037457</v>
      </c>
      <c r="BR13" s="37">
        <v>0.103720557037457</v>
      </c>
      <c r="BS13" s="37">
        <v>1500.31017289075</v>
      </c>
      <c r="BT13" s="37">
        <v>1034.82309486599</v>
      </c>
      <c r="BU13" s="37">
        <v>7.5066565233948301</v>
      </c>
      <c r="BV13" s="37">
        <v>104.79095007446701</v>
      </c>
      <c r="BW13" s="37">
        <v>1495.74467838076</v>
      </c>
      <c r="BX13" s="37">
        <v>100.23599639770001</v>
      </c>
      <c r="BY13" s="37">
        <v>3.12158213349394</v>
      </c>
      <c r="BZ13" s="37">
        <v>26.800413824114301</v>
      </c>
      <c r="CA13" s="37">
        <v>35.7860182498029</v>
      </c>
      <c r="CB13" s="37">
        <v>199.88228460236499</v>
      </c>
      <c r="CC13" s="37">
        <v>5372.3444643662497</v>
      </c>
      <c r="CD13" s="37">
        <v>37342.631080501997</v>
      </c>
      <c r="CE13" s="37">
        <v>26348.028272526299</v>
      </c>
      <c r="CF13" s="37">
        <v>296220.376260594</v>
      </c>
      <c r="CG13" s="41">
        <v>1.127714898</v>
      </c>
      <c r="CH13" s="37">
        <f t="shared" si="0"/>
        <v>2786.5744711355987</v>
      </c>
      <c r="CI13" s="37">
        <f t="shared" si="1"/>
        <v>365283.38002112461</v>
      </c>
      <c r="CJ13" s="37">
        <f t="shared" si="2"/>
        <v>365283.38002112566</v>
      </c>
      <c r="CK13" s="37">
        <f>CI13-CJ13</f>
        <v>-1.0477378964424133E-9</v>
      </c>
    </row>
    <row r="14" spans="1:89" x14ac:dyDescent="0.25">
      <c r="A14" s="37">
        <v>2016</v>
      </c>
      <c r="B14" s="37">
        <v>9138.0663383675401</v>
      </c>
      <c r="C14" s="37">
        <v>4796.3084280245503</v>
      </c>
      <c r="D14" s="37">
        <v>3987.3811621237101</v>
      </c>
      <c r="E14" s="37">
        <v>397.77030930408898</v>
      </c>
      <c r="F14" s="37">
        <v>1223.29696886235</v>
      </c>
      <c r="G14" s="37">
        <v>742.75374360684498</v>
      </c>
      <c r="H14" s="37">
        <v>192.00003854757301</v>
      </c>
      <c r="I14" s="37">
        <v>927.740248332237</v>
      </c>
      <c r="J14" s="37">
        <v>1033.0156329484</v>
      </c>
      <c r="K14" s="37">
        <v>981.60741407543196</v>
      </c>
      <c r="L14" s="37">
        <v>436.31931116802298</v>
      </c>
      <c r="M14" s="37">
        <v>17209.717919392999</v>
      </c>
      <c r="N14" s="37">
        <v>5440.33682162284</v>
      </c>
      <c r="O14" s="37">
        <v>1566.00885761379</v>
      </c>
      <c r="P14" s="37">
        <v>2715.60782897325</v>
      </c>
      <c r="Q14" s="37">
        <v>6382.3644191249005</v>
      </c>
      <c r="R14" s="37">
        <v>1201.9817778613301</v>
      </c>
      <c r="S14" s="37">
        <v>2575.3780766649002</v>
      </c>
      <c r="T14" s="37">
        <v>178809.307827763</v>
      </c>
      <c r="U14" s="37">
        <v>60389.713618290203</v>
      </c>
      <c r="V14" s="37">
        <v>1.1514850308661799</v>
      </c>
      <c r="W14" s="37">
        <v>547.79689581648995</v>
      </c>
      <c r="X14" s="37">
        <v>117.173447283266</v>
      </c>
      <c r="Y14" s="37">
        <v>3619.6472204685701</v>
      </c>
      <c r="Z14" s="37">
        <v>0.104711317595961</v>
      </c>
      <c r="AA14" s="37">
        <v>146.47109785324</v>
      </c>
      <c r="AB14" s="37">
        <v>0.104711317595961</v>
      </c>
      <c r="AC14" s="37">
        <v>1668.1224092305699</v>
      </c>
      <c r="AD14" s="37">
        <v>1095.00567191203</v>
      </c>
      <c r="AE14" s="37">
        <v>383.881705316053</v>
      </c>
      <c r="AF14" s="37">
        <v>366.71344029941901</v>
      </c>
      <c r="AG14" s="37">
        <v>1499.7783621342001</v>
      </c>
      <c r="AH14" s="37">
        <v>110.11829832376699</v>
      </c>
      <c r="AI14" s="37">
        <v>3.0328232949080598</v>
      </c>
      <c r="AJ14" s="37">
        <v>27.461934023364599</v>
      </c>
      <c r="AK14" s="37">
        <v>38.906118117462803</v>
      </c>
      <c r="AL14" s="37">
        <v>230.13061579394699</v>
      </c>
      <c r="AM14" s="37">
        <v>2318.0266177783801</v>
      </c>
      <c r="AN14" s="37">
        <v>37993.756087596703</v>
      </c>
      <c r="AO14" s="37">
        <v>92830.534172147294</v>
      </c>
      <c r="AP14" s="37">
        <v>310002.27769345097</v>
      </c>
      <c r="AQ14" s="37">
        <v>1.14516661</v>
      </c>
      <c r="AR14" s="37">
        <v>9138.0663383675401</v>
      </c>
      <c r="AS14" s="37">
        <v>4796.3084280245503</v>
      </c>
      <c r="AT14" s="37">
        <v>3987.3811631626099</v>
      </c>
      <c r="AU14" s="37">
        <v>397.77030930408898</v>
      </c>
      <c r="AV14" s="37">
        <v>1223.29696886235</v>
      </c>
      <c r="AW14" s="37">
        <v>742.75374360684498</v>
      </c>
      <c r="AX14" s="37">
        <v>192.00003865123699</v>
      </c>
      <c r="AY14" s="37">
        <v>927.74024864322996</v>
      </c>
      <c r="AZ14" s="37">
        <v>1033.01563305227</v>
      </c>
      <c r="BA14" s="37">
        <v>981.60741407543196</v>
      </c>
      <c r="BB14" s="37">
        <v>436.31931116802298</v>
      </c>
      <c r="BC14" s="37">
        <v>17209.717919392999</v>
      </c>
      <c r="BD14" s="37">
        <v>5440.33682162284</v>
      </c>
      <c r="BE14" s="37">
        <v>1566.0088596941</v>
      </c>
      <c r="BF14" s="37">
        <v>2715.60782793309</v>
      </c>
      <c r="BG14" s="37">
        <v>6382.3644243256804</v>
      </c>
      <c r="BH14" s="37">
        <v>1201.9817778613301</v>
      </c>
      <c r="BI14" s="37">
        <v>2575.3780766649002</v>
      </c>
      <c r="BJ14" s="37">
        <v>178809.307827763</v>
      </c>
      <c r="BK14" s="37">
        <v>60389.713618290203</v>
      </c>
      <c r="BL14" s="37">
        <v>1.1514850308661799</v>
      </c>
      <c r="BM14" s="37">
        <v>547.79689581648995</v>
      </c>
      <c r="BN14" s="37">
        <v>117.173447283266</v>
      </c>
      <c r="BO14" s="37">
        <v>3619.6472225627899</v>
      </c>
      <c r="BP14" s="37">
        <v>0.104711317595961</v>
      </c>
      <c r="BQ14" s="37">
        <v>146.471097957951</v>
      </c>
      <c r="BR14" s="37">
        <v>0.104711317595961</v>
      </c>
      <c r="BS14" s="37">
        <v>1668.1224092305699</v>
      </c>
      <c r="BT14" s="37">
        <v>1095.00567191203</v>
      </c>
      <c r="BU14" s="37">
        <v>383.88170552547501</v>
      </c>
      <c r="BV14" s="37">
        <v>366.71344029941901</v>
      </c>
      <c r="BW14" s="37">
        <v>1499.7783621342001</v>
      </c>
      <c r="BX14" s="37">
        <v>110.11829832376699</v>
      </c>
      <c r="BY14" s="37">
        <v>3.0328232949080598</v>
      </c>
      <c r="BZ14" s="37">
        <v>27.461934023364599</v>
      </c>
      <c r="CA14" s="37">
        <v>38.906118117462803</v>
      </c>
      <c r="CB14" s="37">
        <v>230.13061579394699</v>
      </c>
      <c r="CC14" s="37">
        <v>2318.0266177783801</v>
      </c>
      <c r="CD14" s="37">
        <v>37993.756087596703</v>
      </c>
      <c r="CE14" s="37">
        <v>92830.534172147294</v>
      </c>
      <c r="CF14" s="37">
        <v>310002.27769345097</v>
      </c>
      <c r="CG14" s="41">
        <v>1.14516661</v>
      </c>
      <c r="CH14" s="37">
        <f t="shared" si="0"/>
        <v>3665.7804667036316</v>
      </c>
      <c r="CI14" s="37">
        <f t="shared" si="1"/>
        <v>443144.5945779304</v>
      </c>
      <c r="CJ14" s="37">
        <f t="shared" si="2"/>
        <v>443144.59456772369</v>
      </c>
      <c r="CK14" s="37">
        <f t="shared" ref="CK14:CK50" si="3">CI14-CJ14</f>
        <v>1.020671334117651E-5</v>
      </c>
    </row>
    <row r="15" spans="1:89" x14ac:dyDescent="0.25">
      <c r="A15" s="37">
        <v>2017</v>
      </c>
      <c r="B15" s="37">
        <v>9075.7491565451492</v>
      </c>
      <c r="C15" s="37">
        <v>4913.4552294699397</v>
      </c>
      <c r="D15" s="37">
        <v>4680.9064179288698</v>
      </c>
      <c r="E15" s="37">
        <v>408.33584660955398</v>
      </c>
      <c r="F15" s="37">
        <v>1290.58316890988</v>
      </c>
      <c r="G15" s="37">
        <v>759.37770381276596</v>
      </c>
      <c r="H15" s="37">
        <v>162.66493658237701</v>
      </c>
      <c r="I15" s="37">
        <v>858.57275104989196</v>
      </c>
      <c r="J15" s="37">
        <v>1045.48687306428</v>
      </c>
      <c r="K15" s="37">
        <v>990.10565015360498</v>
      </c>
      <c r="L15" s="37">
        <v>432.626276950229</v>
      </c>
      <c r="M15" s="37">
        <v>17866.449853873601</v>
      </c>
      <c r="N15" s="37">
        <v>5954.4566253253697</v>
      </c>
      <c r="O15" s="37">
        <v>1652.29002103687</v>
      </c>
      <c r="P15" s="37">
        <v>2972.8196578269099</v>
      </c>
      <c r="Q15" s="37">
        <v>6510.4413496910402</v>
      </c>
      <c r="R15" s="37">
        <v>1131.4070734127299</v>
      </c>
      <c r="S15" s="37">
        <v>2620.0287205816899</v>
      </c>
      <c r="T15" s="37">
        <v>185281.557515803</v>
      </c>
      <c r="U15" s="37">
        <v>61505.994698183102</v>
      </c>
      <c r="V15" s="37">
        <v>1.0744991119857901</v>
      </c>
      <c r="W15" s="37">
        <v>542.46086762809</v>
      </c>
      <c r="X15" s="37">
        <v>131.62209797281699</v>
      </c>
      <c r="Y15" s="37">
        <v>3744.2751950822199</v>
      </c>
      <c r="Z15" s="37">
        <v>0.105171447413917</v>
      </c>
      <c r="AA15" s="37">
        <v>169.06029206265501</v>
      </c>
      <c r="AB15" s="37">
        <v>0.105171447413917</v>
      </c>
      <c r="AC15" s="37">
        <v>1980.4167770889501</v>
      </c>
      <c r="AD15" s="37">
        <v>1323.46693188827</v>
      </c>
      <c r="AE15" s="37">
        <v>435.452496739156</v>
      </c>
      <c r="AF15" s="37">
        <v>439.89070668404702</v>
      </c>
      <c r="AG15" s="37">
        <v>1492.92675133325</v>
      </c>
      <c r="AH15" s="37">
        <v>118.344654345565</v>
      </c>
      <c r="AI15" s="37">
        <v>2.9527464152547802</v>
      </c>
      <c r="AJ15" s="37">
        <v>28.159055884222902</v>
      </c>
      <c r="AK15" s="37">
        <v>42.1666350157614</v>
      </c>
      <c r="AL15" s="37">
        <v>259.39356844419598</v>
      </c>
      <c r="AM15" s="37">
        <v>934.06392128627601</v>
      </c>
      <c r="AN15" s="37">
        <v>39452.560514470097</v>
      </c>
      <c r="AO15" s="37">
        <v>92670.815533885805</v>
      </c>
      <c r="AP15" s="37">
        <v>320825.18320153299</v>
      </c>
      <c r="AQ15" s="37">
        <v>1.1610188829999999</v>
      </c>
      <c r="AR15" s="37">
        <v>9075.7491586435699</v>
      </c>
      <c r="AS15" s="37">
        <v>4913.4552294699397</v>
      </c>
      <c r="AT15" s="37">
        <v>4680.9064189721003</v>
      </c>
      <c r="AU15" s="37">
        <v>408.33584660955398</v>
      </c>
      <c r="AV15" s="37">
        <v>1290.58316890988</v>
      </c>
      <c r="AW15" s="37">
        <v>759.37770381276596</v>
      </c>
      <c r="AX15" s="37">
        <v>162.66493679051999</v>
      </c>
      <c r="AY15" s="37">
        <v>858.57275146618099</v>
      </c>
      <c r="AZ15" s="37">
        <v>1045.48687306428</v>
      </c>
      <c r="BA15" s="37">
        <v>990.10565025808705</v>
      </c>
      <c r="BB15" s="37">
        <v>432.62627705471101</v>
      </c>
      <c r="BC15" s="37">
        <v>17866.449853873601</v>
      </c>
      <c r="BD15" s="37">
        <v>5954.4566253253697</v>
      </c>
      <c r="BE15" s="37">
        <v>1652.29002416871</v>
      </c>
      <c r="BF15" s="37">
        <v>2972.81965678296</v>
      </c>
      <c r="BG15" s="37">
        <v>6510.4413580425799</v>
      </c>
      <c r="BH15" s="37">
        <v>1131.4070734127299</v>
      </c>
      <c r="BI15" s="37">
        <v>2620.0287205816899</v>
      </c>
      <c r="BJ15" s="37">
        <v>185281.557515803</v>
      </c>
      <c r="BK15" s="37">
        <v>61505.994698183102</v>
      </c>
      <c r="BL15" s="37">
        <v>1.0744991119857901</v>
      </c>
      <c r="BM15" s="37">
        <v>542.46086773190405</v>
      </c>
      <c r="BN15" s="37">
        <v>131.62209797281699</v>
      </c>
      <c r="BO15" s="37">
        <v>3744.2751950822199</v>
      </c>
      <c r="BP15" s="37">
        <v>0.105171447413917</v>
      </c>
      <c r="BQ15" s="37">
        <v>169.06029206265501</v>
      </c>
      <c r="BR15" s="37">
        <v>0.105171447413917</v>
      </c>
      <c r="BS15" s="37">
        <v>1980.4167770889501</v>
      </c>
      <c r="BT15" s="37">
        <v>1323.46693188827</v>
      </c>
      <c r="BU15" s="37">
        <v>435.452496739156</v>
      </c>
      <c r="BV15" s="37">
        <v>439.89070668404702</v>
      </c>
      <c r="BW15" s="37">
        <v>1492.92675133325</v>
      </c>
      <c r="BX15" s="37">
        <v>118.344654345565</v>
      </c>
      <c r="BY15" s="37">
        <v>2.9527464152547802</v>
      </c>
      <c r="BZ15" s="37">
        <v>28.159055884222902</v>
      </c>
      <c r="CA15" s="37">
        <v>42.1666350157614</v>
      </c>
      <c r="CB15" s="37">
        <v>259.39356844419598</v>
      </c>
      <c r="CC15" s="37">
        <v>934.06392161283702</v>
      </c>
      <c r="CD15" s="37">
        <v>39452.560514470097</v>
      </c>
      <c r="CE15" s="37">
        <v>92670.815533885805</v>
      </c>
      <c r="CF15" s="37">
        <v>320825.18320153299</v>
      </c>
      <c r="CG15" s="41">
        <v>1.1610188829999999</v>
      </c>
      <c r="CH15" s="37">
        <f t="shared" si="0"/>
        <v>4342.6909481770044</v>
      </c>
      <c r="CI15" s="37">
        <f t="shared" si="1"/>
        <v>453882.62312988908</v>
      </c>
      <c r="CJ15" s="37">
        <f t="shared" si="2"/>
        <v>453882.6231150442</v>
      </c>
      <c r="CK15" s="37">
        <f t="shared" si="3"/>
        <v>1.4844874385744333E-5</v>
      </c>
    </row>
    <row r="16" spans="1:89" x14ac:dyDescent="0.25">
      <c r="A16" s="37">
        <v>2018</v>
      </c>
      <c r="B16" s="37">
        <v>9146.20825918628</v>
      </c>
      <c r="C16" s="37">
        <v>5049.3043051080504</v>
      </c>
      <c r="D16" s="37">
        <v>4200.6354028515598</v>
      </c>
      <c r="E16" s="37">
        <v>418.36824832579998</v>
      </c>
      <c r="F16" s="37">
        <v>1335.5542460711099</v>
      </c>
      <c r="G16" s="37">
        <v>777.49895278031499</v>
      </c>
      <c r="H16" s="37">
        <v>153.03805398364901</v>
      </c>
      <c r="I16" s="37">
        <v>838.78072106148102</v>
      </c>
      <c r="J16" s="37">
        <v>1062.5415476692699</v>
      </c>
      <c r="K16" s="37">
        <v>1003.49141877635</v>
      </c>
      <c r="L16" s="37">
        <v>435.22877227442802</v>
      </c>
      <c r="M16" s="37">
        <v>18368.8774663447</v>
      </c>
      <c r="N16" s="37">
        <v>6247.0454957411202</v>
      </c>
      <c r="O16" s="37">
        <v>1711.49277613088</v>
      </c>
      <c r="P16" s="37">
        <v>3112.8727597778002</v>
      </c>
      <c r="Q16" s="37">
        <v>6642.0627701448902</v>
      </c>
      <c r="R16" s="37">
        <v>1109.8105609354</v>
      </c>
      <c r="S16" s="37">
        <v>2681.9336900396702</v>
      </c>
      <c r="T16" s="37">
        <v>190112.402698791</v>
      </c>
      <c r="U16" s="37">
        <v>62153.006263786003</v>
      </c>
      <c r="V16" s="37">
        <v>0.993748578565678</v>
      </c>
      <c r="W16" s="37">
        <v>534.67814085883003</v>
      </c>
      <c r="X16" s="37">
        <v>144.78471041583401</v>
      </c>
      <c r="Y16" s="37">
        <v>3406.1473255604401</v>
      </c>
      <c r="Z16" s="37">
        <v>0.105113244937577</v>
      </c>
      <c r="AA16" s="37">
        <v>184.15181547619699</v>
      </c>
      <c r="AB16" s="37">
        <v>0.105113244937577</v>
      </c>
      <c r="AC16" s="37">
        <v>1615.6060084683199</v>
      </c>
      <c r="AD16" s="37">
        <v>1131.4338957428799</v>
      </c>
      <c r="AE16" s="37">
        <v>448.670370093408</v>
      </c>
      <c r="AF16" s="37">
        <v>508.11090942751702</v>
      </c>
      <c r="AG16" s="37">
        <v>1455.81607523906</v>
      </c>
      <c r="AH16" s="37">
        <v>123.813207970254</v>
      </c>
      <c r="AI16" s="37">
        <v>2.8246173706567901</v>
      </c>
      <c r="AJ16" s="37">
        <v>28.3664586136798</v>
      </c>
      <c r="AK16" s="37">
        <v>44.842319489970102</v>
      </c>
      <c r="AL16" s="37">
        <v>284.72880120729002</v>
      </c>
      <c r="AM16" s="37">
        <v>1241.72699033718</v>
      </c>
      <c r="AN16" s="37">
        <v>40710.166081693998</v>
      </c>
      <c r="AO16" s="37">
        <v>91247.693301914696</v>
      </c>
      <c r="AP16" s="37">
        <v>326475.33289620403</v>
      </c>
      <c r="AQ16" s="37">
        <v>1.1813780629999999</v>
      </c>
      <c r="AR16" s="37">
        <v>9143.2797743589199</v>
      </c>
      <c r="AS16" s="37">
        <v>5049.61912897004</v>
      </c>
      <c r="AT16" s="37">
        <v>5432.1123004187702</v>
      </c>
      <c r="AU16" s="37">
        <v>418.21133236646398</v>
      </c>
      <c r="AV16" s="37">
        <v>1336.2050648551799</v>
      </c>
      <c r="AW16" s="37">
        <v>777.18078526864099</v>
      </c>
      <c r="AX16" s="37">
        <v>152.961867702468</v>
      </c>
      <c r="AY16" s="37">
        <v>838.11214588479504</v>
      </c>
      <c r="AZ16" s="37">
        <v>1062.0721878232</v>
      </c>
      <c r="BA16" s="37">
        <v>1003.07083523019</v>
      </c>
      <c r="BB16" s="37">
        <v>435.103196351809</v>
      </c>
      <c r="BC16" s="37">
        <v>18375.014006220801</v>
      </c>
      <c r="BD16" s="37">
        <v>6253.8838011036996</v>
      </c>
      <c r="BE16" s="37">
        <v>1713.4673969862899</v>
      </c>
      <c r="BF16" s="37">
        <v>3112.0261186614298</v>
      </c>
      <c r="BG16" s="37">
        <v>6641.42481034915</v>
      </c>
      <c r="BH16" s="37">
        <v>1108.55509432534</v>
      </c>
      <c r="BI16" s="37">
        <v>2682.1173423683899</v>
      </c>
      <c r="BJ16" s="37">
        <v>191247.659259134</v>
      </c>
      <c r="BK16" s="37">
        <v>62304.657025193002</v>
      </c>
      <c r="BL16" s="37">
        <v>0.98992153453135601</v>
      </c>
      <c r="BM16" s="37">
        <v>526.86685087918204</v>
      </c>
      <c r="BN16" s="37">
        <v>142.63148736733999</v>
      </c>
      <c r="BO16" s="37">
        <v>3089.4112371371298</v>
      </c>
      <c r="BP16" s="37">
        <v>0.105062324330785</v>
      </c>
      <c r="BQ16" s="37">
        <v>176.377581564525</v>
      </c>
      <c r="BR16" s="37">
        <v>0.105062324330785</v>
      </c>
      <c r="BS16" s="37">
        <v>1550.86827403556</v>
      </c>
      <c r="BT16" s="37">
        <v>1091.6334138718901</v>
      </c>
      <c r="BU16" s="37">
        <v>416.80104782690302</v>
      </c>
      <c r="BV16" s="37">
        <v>494.11391455022903</v>
      </c>
      <c r="BW16" s="37">
        <v>1444.3978966463401</v>
      </c>
      <c r="BX16" s="37">
        <v>122.73724816315</v>
      </c>
      <c r="BY16" s="37">
        <v>2.80142542463396</v>
      </c>
      <c r="BZ16" s="37">
        <v>28.126512189625799</v>
      </c>
      <c r="CA16" s="37">
        <v>44.455211929012698</v>
      </c>
      <c r="CB16" s="37">
        <v>282.23682273667799</v>
      </c>
      <c r="CC16" s="37">
        <v>1340.26734902113</v>
      </c>
      <c r="CD16" s="37">
        <v>40715.581298560697</v>
      </c>
      <c r="CE16" s="37">
        <v>91210.619079993994</v>
      </c>
      <c r="CF16" s="37">
        <v>328501.39232444402</v>
      </c>
      <c r="CG16" s="41">
        <v>1.1822233639999999</v>
      </c>
      <c r="CH16" s="37">
        <f t="shared" si="0"/>
        <v>3723.410535801379</v>
      </c>
      <c r="CI16" s="37">
        <f t="shared" si="1"/>
        <v>461767.86017165368</v>
      </c>
      <c r="CJ16" s="37">
        <f t="shared" si="2"/>
        <v>459674.91941472841</v>
      </c>
      <c r="CK16" s="37">
        <f t="shared" si="3"/>
        <v>2092.9407569252653</v>
      </c>
    </row>
    <row r="17" spans="1:89" x14ac:dyDescent="0.25">
      <c r="A17" s="37">
        <v>2019</v>
      </c>
      <c r="B17" s="37">
        <v>9262.8008827781396</v>
      </c>
      <c r="C17" s="37">
        <v>5184.7144300244699</v>
      </c>
      <c r="D17" s="37">
        <v>4265.3109874496404</v>
      </c>
      <c r="E17" s="37">
        <v>427.47079934675799</v>
      </c>
      <c r="F17" s="37">
        <v>1369.93411795112</v>
      </c>
      <c r="G17" s="37">
        <v>795.21272530666795</v>
      </c>
      <c r="H17" s="37">
        <v>149.12308011940999</v>
      </c>
      <c r="I17" s="37">
        <v>840.56441924397996</v>
      </c>
      <c r="J17" s="37">
        <v>1079.0805096210199</v>
      </c>
      <c r="K17" s="37">
        <v>1016.35103940741</v>
      </c>
      <c r="L17" s="37">
        <v>439.436015608535</v>
      </c>
      <c r="M17" s="37">
        <v>18813.257935289101</v>
      </c>
      <c r="N17" s="37">
        <v>6449.99748212754</v>
      </c>
      <c r="O17" s="37">
        <v>1763.10972563357</v>
      </c>
      <c r="P17" s="37">
        <v>3206.3099436856601</v>
      </c>
      <c r="Q17" s="37">
        <v>6765.20833622788</v>
      </c>
      <c r="R17" s="37">
        <v>1100.78272293501</v>
      </c>
      <c r="S17" s="37">
        <v>2742.05148465006</v>
      </c>
      <c r="T17" s="37">
        <v>194448.49311051</v>
      </c>
      <c r="U17" s="37">
        <v>62860.903449150901</v>
      </c>
      <c r="V17" s="37">
        <v>0.92914509042027005</v>
      </c>
      <c r="W17" s="37">
        <v>523.19317575493994</v>
      </c>
      <c r="X17" s="37">
        <v>156.87688852228101</v>
      </c>
      <c r="Y17" s="37">
        <v>3264.8660782475799</v>
      </c>
      <c r="Z17" s="37">
        <v>0.10484828824934</v>
      </c>
      <c r="AA17" s="37">
        <v>197.37232484827001</v>
      </c>
      <c r="AB17" s="37">
        <v>0.10484828824934</v>
      </c>
      <c r="AC17" s="37">
        <v>1722.5584316555301</v>
      </c>
      <c r="AD17" s="37">
        <v>1227.3103090560901</v>
      </c>
      <c r="AE17" s="37">
        <v>448.89209936926602</v>
      </c>
      <c r="AF17" s="37">
        <v>579.40231840583499</v>
      </c>
      <c r="AG17" s="37">
        <v>1400.3565416116101</v>
      </c>
      <c r="AH17" s="37">
        <v>127.453632671823</v>
      </c>
      <c r="AI17" s="37">
        <v>2.6698668491573998</v>
      </c>
      <c r="AJ17" s="37">
        <v>28.245309804104899</v>
      </c>
      <c r="AK17" s="37">
        <v>47.1196449389642</v>
      </c>
      <c r="AL17" s="37">
        <v>307.57882325577901</v>
      </c>
      <c r="AM17" s="37">
        <v>1285.6542410157199</v>
      </c>
      <c r="AN17" s="37">
        <v>41780.894208584301</v>
      </c>
      <c r="AO17" s="37">
        <v>89735.058832586801</v>
      </c>
      <c r="AP17" s="37">
        <v>333015.14742529101</v>
      </c>
      <c r="AQ17" s="37">
        <v>1.2074808260000001</v>
      </c>
      <c r="AR17" s="37">
        <v>9270.4292897353898</v>
      </c>
      <c r="AS17" s="37">
        <v>5189.7963321704601</v>
      </c>
      <c r="AT17" s="37">
        <v>6123.3786335630903</v>
      </c>
      <c r="AU17" s="37">
        <v>427.60607376670299</v>
      </c>
      <c r="AV17" s="37">
        <v>1377.2814618365901</v>
      </c>
      <c r="AW17" s="37">
        <v>795.32998242251301</v>
      </c>
      <c r="AX17" s="37">
        <v>149.032427319714</v>
      </c>
      <c r="AY17" s="37">
        <v>840.76332063486598</v>
      </c>
      <c r="AZ17" s="37">
        <v>1078.3068454788799</v>
      </c>
      <c r="BA17" s="37">
        <v>1015.94650989455</v>
      </c>
      <c r="BB17" s="37">
        <v>439.33539435683201</v>
      </c>
      <c r="BC17" s="37">
        <v>18850.4761760156</v>
      </c>
      <c r="BD17" s="37">
        <v>6510.9062223475803</v>
      </c>
      <c r="BE17" s="37">
        <v>1770.78466073309</v>
      </c>
      <c r="BF17" s="37">
        <v>3209.9717508613098</v>
      </c>
      <c r="BG17" s="37">
        <v>6783.1255939779803</v>
      </c>
      <c r="BH17" s="37">
        <v>1100.4298037316</v>
      </c>
      <c r="BI17" s="37">
        <v>2747.90447667124</v>
      </c>
      <c r="BJ17" s="37">
        <v>197587.27614995101</v>
      </c>
      <c r="BK17" s="37">
        <v>63279.561101485597</v>
      </c>
      <c r="BL17" s="37">
        <v>0.88413494193208297</v>
      </c>
      <c r="BM17" s="37">
        <v>500.067026880029</v>
      </c>
      <c r="BN17" s="37">
        <v>134.82652448580399</v>
      </c>
      <c r="BO17" s="37">
        <v>3080.70855015592</v>
      </c>
      <c r="BP17" s="37">
        <v>0.10473619556519601</v>
      </c>
      <c r="BQ17" s="37">
        <v>179.93899360052399</v>
      </c>
      <c r="BR17" s="37">
        <v>0.10473619556519601</v>
      </c>
      <c r="BS17" s="37">
        <v>2330.2701688478801</v>
      </c>
      <c r="BT17" s="37">
        <v>1505.5254283828699</v>
      </c>
      <c r="BU17" s="37">
        <v>0.10473619556519601</v>
      </c>
      <c r="BV17" s="37">
        <v>513.29275429809798</v>
      </c>
      <c r="BW17" s="37">
        <v>1409.5149733149001</v>
      </c>
      <c r="BX17" s="37">
        <v>133.20899420848701</v>
      </c>
      <c r="BY17" s="37">
        <v>4.8124926683727303</v>
      </c>
      <c r="BZ17" s="37">
        <v>24.8783704129456</v>
      </c>
      <c r="CA17" s="37">
        <v>46.226173562357097</v>
      </c>
      <c r="CB17" s="37">
        <v>331.48733635493198</v>
      </c>
      <c r="CC17" s="37">
        <v>2865.7915035904898</v>
      </c>
      <c r="CD17" s="37">
        <v>41820.115170186902</v>
      </c>
      <c r="CE17" s="37">
        <v>89677.817133017597</v>
      </c>
      <c r="CF17" s="37">
        <v>338743.59831236</v>
      </c>
      <c r="CG17" s="41">
        <v>1.210485488</v>
      </c>
      <c r="CH17" s="37">
        <f t="shared" si="0"/>
        <v>4533.4407481636299</v>
      </c>
      <c r="CI17" s="37">
        <f t="shared" si="1"/>
        <v>473107.32214445138</v>
      </c>
      <c r="CJ17" s="37">
        <f t="shared" si="2"/>
        <v>465816.75476591178</v>
      </c>
      <c r="CK17" s="37">
        <f t="shared" si="3"/>
        <v>7290.567378539592</v>
      </c>
    </row>
    <row r="18" spans="1:89" x14ac:dyDescent="0.25">
      <c r="A18" s="37">
        <v>2020</v>
      </c>
      <c r="B18" s="37">
        <v>9379.5282903535699</v>
      </c>
      <c r="C18" s="37">
        <v>5302.3991750933601</v>
      </c>
      <c r="D18" s="37">
        <v>4308.5950090699498</v>
      </c>
      <c r="E18" s="37">
        <v>434.84609525399702</v>
      </c>
      <c r="F18" s="37">
        <v>1398.9618080939799</v>
      </c>
      <c r="G18" s="37">
        <v>810.354204222872</v>
      </c>
      <c r="H18" s="37">
        <v>147.12582125263901</v>
      </c>
      <c r="I18" s="37">
        <v>855.84314948737097</v>
      </c>
      <c r="J18" s="37">
        <v>1092.08480296567</v>
      </c>
      <c r="K18" s="37">
        <v>1026.0899655201699</v>
      </c>
      <c r="L18" s="37">
        <v>443.09881723275703</v>
      </c>
      <c r="M18" s="37">
        <v>19182.961305953999</v>
      </c>
      <c r="N18" s="37">
        <v>6617.5425388048398</v>
      </c>
      <c r="O18" s="37">
        <v>1809.5267738510099</v>
      </c>
      <c r="P18" s="37">
        <v>3270.5818823046302</v>
      </c>
      <c r="Q18" s="37">
        <v>6861.1990291511802</v>
      </c>
      <c r="R18" s="37">
        <v>1094.6742955031</v>
      </c>
      <c r="S18" s="37">
        <v>2791.7848853463502</v>
      </c>
      <c r="T18" s="37">
        <v>198275.967991713</v>
      </c>
      <c r="U18" s="37">
        <v>63707.277554598499</v>
      </c>
      <c r="V18" s="37">
        <v>0.87491209553363403</v>
      </c>
      <c r="W18" s="37">
        <v>507.87091059160002</v>
      </c>
      <c r="X18" s="37">
        <v>167.809836962432</v>
      </c>
      <c r="Y18" s="37">
        <v>2936.60677140605</v>
      </c>
      <c r="Z18" s="37">
        <v>0.104386373418525</v>
      </c>
      <c r="AA18" s="37">
        <v>205.65004956228199</v>
      </c>
      <c r="AB18" s="37">
        <v>0.104386373418525</v>
      </c>
      <c r="AC18" s="37">
        <v>1787.18271481339</v>
      </c>
      <c r="AD18" s="37">
        <v>1299.7809884214</v>
      </c>
      <c r="AE18" s="37">
        <v>427.57311906539098</v>
      </c>
      <c r="AF18" s="37">
        <v>647.48218616846998</v>
      </c>
      <c r="AG18" s="37">
        <v>1331.2352697983199</v>
      </c>
      <c r="AH18" s="37">
        <v>129.50151478174999</v>
      </c>
      <c r="AI18" s="37">
        <v>2.4971537770819898</v>
      </c>
      <c r="AJ18" s="37">
        <v>27.843834963357999</v>
      </c>
      <c r="AK18" s="37">
        <v>49.011515801849598</v>
      </c>
      <c r="AL18" s="37">
        <v>327.98749761835199</v>
      </c>
      <c r="AM18" s="37">
        <v>2135.2974406498702</v>
      </c>
      <c r="AN18" s="37">
        <v>42627.8699410033</v>
      </c>
      <c r="AO18" s="37">
        <v>88392.061745857805</v>
      </c>
      <c r="AP18" s="37">
        <v>338659.56038177997</v>
      </c>
      <c r="AQ18" s="37">
        <v>1.2413690719999999</v>
      </c>
      <c r="AR18" s="37">
        <v>9402.4870897289893</v>
      </c>
      <c r="AS18" s="37">
        <v>5319.6754964006004</v>
      </c>
      <c r="AT18" s="37">
        <v>6746.1205904657299</v>
      </c>
      <c r="AU18" s="37">
        <v>435.89755586640598</v>
      </c>
      <c r="AV18" s="37">
        <v>1416.0941647934401</v>
      </c>
      <c r="AW18" s="37">
        <v>811.77887974279304</v>
      </c>
      <c r="AX18" s="37">
        <v>147.450478639029</v>
      </c>
      <c r="AY18" s="37">
        <v>864.72941459125298</v>
      </c>
      <c r="AZ18" s="37">
        <v>1090.84818824323</v>
      </c>
      <c r="BA18" s="37">
        <v>1026.34180278496</v>
      </c>
      <c r="BB18" s="37">
        <v>443.15571467656099</v>
      </c>
      <c r="BC18" s="37">
        <v>19263.576630845298</v>
      </c>
      <c r="BD18" s="37">
        <v>6736.8044951778302</v>
      </c>
      <c r="BE18" s="37">
        <v>1824.1966825581501</v>
      </c>
      <c r="BF18" s="37">
        <v>3278.87904737386</v>
      </c>
      <c r="BG18" s="37">
        <v>6906.0221887445396</v>
      </c>
      <c r="BH18" s="37">
        <v>1097.06257345062</v>
      </c>
      <c r="BI18" s="37">
        <v>2805.2127005654302</v>
      </c>
      <c r="BJ18" s="37">
        <v>203749.16333372201</v>
      </c>
      <c r="BK18" s="37">
        <v>64400.524339487099</v>
      </c>
      <c r="BL18" s="37">
        <v>0.77656423070129099</v>
      </c>
      <c r="BM18" s="37">
        <v>465.54775466027399</v>
      </c>
      <c r="BN18" s="37">
        <v>129.24455752278899</v>
      </c>
      <c r="BO18" s="37">
        <v>2584.6215043189</v>
      </c>
      <c r="BP18" s="37">
        <v>0.104156520083537</v>
      </c>
      <c r="BQ18" s="37">
        <v>189.86469963495901</v>
      </c>
      <c r="BR18" s="37">
        <v>0.104156520083537</v>
      </c>
      <c r="BS18" s="37">
        <v>1951.40162175209</v>
      </c>
      <c r="BT18" s="37">
        <v>1366.3505040354401</v>
      </c>
      <c r="BU18" s="37">
        <v>206.336202119088</v>
      </c>
      <c r="BV18" s="37">
        <v>596.99373566053703</v>
      </c>
      <c r="BW18" s="37">
        <v>1365.25704881961</v>
      </c>
      <c r="BX18" s="37">
        <v>141.32292037806801</v>
      </c>
      <c r="BY18" s="37">
        <v>10.8243438860948</v>
      </c>
      <c r="BZ18" s="37">
        <v>22.942678699428601</v>
      </c>
      <c r="CA18" s="37">
        <v>48.200251177658998</v>
      </c>
      <c r="CB18" s="37">
        <v>376.067050403005</v>
      </c>
      <c r="CC18" s="37">
        <v>4749.74728422319</v>
      </c>
      <c r="CD18" s="37">
        <v>42733.725331162299</v>
      </c>
      <c r="CE18" s="37">
        <v>88219.831056414201</v>
      </c>
      <c r="CF18" s="37">
        <v>347221.98111821699</v>
      </c>
      <c r="CG18" s="41">
        <v>1.2480909259999999</v>
      </c>
      <c r="CH18" s="37">
        <f t="shared" si="0"/>
        <v>4321.4295790089773</v>
      </c>
      <c r="CI18" s="37">
        <f t="shared" si="1"/>
        <v>482925.28478999622</v>
      </c>
      <c r="CJ18" s="37">
        <f t="shared" si="2"/>
        <v>471814.78957185813</v>
      </c>
      <c r="CK18" s="37">
        <f t="shared" si="3"/>
        <v>11110.495218138094</v>
      </c>
    </row>
    <row r="19" spans="1:89" x14ac:dyDescent="0.25">
      <c r="A19" s="37">
        <v>2021</v>
      </c>
      <c r="B19" s="37">
        <v>9465.7297085821101</v>
      </c>
      <c r="C19" s="37">
        <v>5392.42091322345</v>
      </c>
      <c r="D19" s="37">
        <v>4337.7841457315899</v>
      </c>
      <c r="E19" s="37">
        <v>440.06147072771603</v>
      </c>
      <c r="F19" s="37">
        <v>1421.7219802771799</v>
      </c>
      <c r="G19" s="37">
        <v>822.04403749043502</v>
      </c>
      <c r="H19" s="37">
        <v>145.62225348732099</v>
      </c>
      <c r="I19" s="37">
        <v>872.83457119697198</v>
      </c>
      <c r="J19" s="37">
        <v>1100.8371517681301</v>
      </c>
      <c r="K19" s="37">
        <v>1032.39752278378</v>
      </c>
      <c r="L19" s="37">
        <v>445.56848580407097</v>
      </c>
      <c r="M19" s="37">
        <v>19460.139252526398</v>
      </c>
      <c r="N19" s="37">
        <v>6754.0571793059398</v>
      </c>
      <c r="O19" s="37">
        <v>1850.7586747749101</v>
      </c>
      <c r="P19" s="37">
        <v>3314.3362464998399</v>
      </c>
      <c r="Q19" s="37">
        <v>6917.8349965505204</v>
      </c>
      <c r="R19" s="37">
        <v>1087.74892373542</v>
      </c>
      <c r="S19" s="37">
        <v>2827.4831204561101</v>
      </c>
      <c r="T19" s="37">
        <v>201335.38411111999</v>
      </c>
      <c r="U19" s="37">
        <v>64622.367267191403</v>
      </c>
      <c r="V19" s="37">
        <v>0.84223162952401698</v>
      </c>
      <c r="W19" s="37">
        <v>493.19624923137502</v>
      </c>
      <c r="X19" s="37">
        <v>171.20585101926099</v>
      </c>
      <c r="Y19" s="37">
        <v>4068.0572163147699</v>
      </c>
      <c r="Z19" s="37">
        <v>43.492316693637001</v>
      </c>
      <c r="AA19" s="37">
        <v>55.933679666166498</v>
      </c>
      <c r="AB19" s="37">
        <v>49.409036279687598</v>
      </c>
      <c r="AC19" s="37">
        <v>1424.10318073702</v>
      </c>
      <c r="AD19" s="37">
        <v>726.38073700590598</v>
      </c>
      <c r="AE19" s="37">
        <v>163.88164462749901</v>
      </c>
      <c r="AF19" s="37">
        <v>411.48597616860297</v>
      </c>
      <c r="AG19" s="37">
        <v>1258.8565563557599</v>
      </c>
      <c r="AH19" s="37">
        <v>132.16462389831801</v>
      </c>
      <c r="AI19" s="37">
        <v>2.3381669192064898</v>
      </c>
      <c r="AJ19" s="37">
        <v>26.892212538966302</v>
      </c>
      <c r="AK19" s="37">
        <v>50.621578080871899</v>
      </c>
      <c r="AL19" s="37">
        <v>336.99170032247503</v>
      </c>
      <c r="AM19" s="37">
        <v>3183.6278114503698</v>
      </c>
      <c r="AN19" s="37">
        <v>43245.806664407901</v>
      </c>
      <c r="AO19" s="37">
        <v>87129.922514447593</v>
      </c>
      <c r="AP19" s="37">
        <v>343062.98508571897</v>
      </c>
      <c r="AQ19" s="37">
        <v>1.2817545560000001</v>
      </c>
      <c r="AR19" s="37">
        <v>9507.2695719667809</v>
      </c>
      <c r="AS19" s="37">
        <v>5428.8797045208703</v>
      </c>
      <c r="AT19" s="37">
        <v>7277.3769384502502</v>
      </c>
      <c r="AU19" s="37">
        <v>442.69147733925598</v>
      </c>
      <c r="AV19" s="37">
        <v>1450.8307501730001</v>
      </c>
      <c r="AW19" s="37">
        <v>825.853031663656</v>
      </c>
      <c r="AX19" s="37">
        <v>146.77381538479699</v>
      </c>
      <c r="AY19" s="37">
        <v>897.207826194272</v>
      </c>
      <c r="AZ19" s="37">
        <v>1099.9980872900201</v>
      </c>
      <c r="BA19" s="37">
        <v>1034.2909543276801</v>
      </c>
      <c r="BB19" s="37">
        <v>445.96702971758401</v>
      </c>
      <c r="BC19" s="37">
        <v>19610.0637360982</v>
      </c>
      <c r="BD19" s="37">
        <v>6932.1933325028804</v>
      </c>
      <c r="BE19" s="37">
        <v>1873.8878706783501</v>
      </c>
      <c r="BF19" s="37">
        <v>3327.1861929523998</v>
      </c>
      <c r="BG19" s="37">
        <v>6993.6135422592197</v>
      </c>
      <c r="BH19" s="37">
        <v>1093.3275324383501</v>
      </c>
      <c r="BI19" s="37">
        <v>2850.4643073757702</v>
      </c>
      <c r="BJ19" s="37">
        <v>208857.68190422701</v>
      </c>
      <c r="BK19" s="37">
        <v>65527.174690137399</v>
      </c>
      <c r="BL19" s="37">
        <v>0.676746430904973</v>
      </c>
      <c r="BM19" s="37">
        <v>433.64942289830498</v>
      </c>
      <c r="BN19" s="37">
        <v>127.050539338325</v>
      </c>
      <c r="BO19" s="37">
        <v>3664.2198904034899</v>
      </c>
      <c r="BP19" s="37">
        <v>53.093464899056102</v>
      </c>
      <c r="BQ19" s="37">
        <v>66.9434914246429</v>
      </c>
      <c r="BR19" s="37">
        <v>0.103405564783678</v>
      </c>
      <c r="BS19" s="37">
        <v>1936.5683239197399</v>
      </c>
      <c r="BT19" s="37">
        <v>1236.03797742965</v>
      </c>
      <c r="BU19" s="37">
        <v>197.62593101292299</v>
      </c>
      <c r="BV19" s="37">
        <v>161.25566809417799</v>
      </c>
      <c r="BW19" s="37">
        <v>1306.4675011181</v>
      </c>
      <c r="BX19" s="37">
        <v>148.27721106827701</v>
      </c>
      <c r="BY19" s="37">
        <v>16.355637840819199</v>
      </c>
      <c r="BZ19" s="37">
        <v>21.964568359806901</v>
      </c>
      <c r="CA19" s="37">
        <v>52.819871573995101</v>
      </c>
      <c r="CB19" s="37">
        <v>424.18374671540403</v>
      </c>
      <c r="CC19" s="37">
        <v>6376.8216925531497</v>
      </c>
      <c r="CD19" s="37">
        <v>43439.295317996803</v>
      </c>
      <c r="CE19" s="37">
        <v>86807.240305818705</v>
      </c>
      <c r="CF19" s="37">
        <v>355470.025786007</v>
      </c>
      <c r="CG19" s="41">
        <v>1.2932682769999999</v>
      </c>
      <c r="CH19" s="37">
        <f t="shared" si="0"/>
        <v>3748.9406209395825</v>
      </c>
      <c r="CI19" s="37">
        <f t="shared" si="1"/>
        <v>492093.3830101589</v>
      </c>
      <c r="CJ19" s="37">
        <f t="shared" si="2"/>
        <v>476622.34196102823</v>
      </c>
      <c r="CK19" s="37">
        <f t="shared" si="3"/>
        <v>15471.041049130668</v>
      </c>
    </row>
    <row r="20" spans="1:89" x14ac:dyDescent="0.25">
      <c r="A20" s="37">
        <v>2022</v>
      </c>
      <c r="B20" s="37">
        <v>9535.7899646636106</v>
      </c>
      <c r="C20" s="37">
        <v>5466.8535053062997</v>
      </c>
      <c r="D20" s="37">
        <v>4359.4710941933099</v>
      </c>
      <c r="E20" s="37">
        <v>444.00286482761197</v>
      </c>
      <c r="F20" s="37">
        <v>1439.6033853858401</v>
      </c>
      <c r="G20" s="37">
        <v>831.88386503012805</v>
      </c>
      <c r="H20" s="37">
        <v>144.45173347763301</v>
      </c>
      <c r="I20" s="37">
        <v>890.929052802505</v>
      </c>
      <c r="J20" s="37">
        <v>1107.24386701905</v>
      </c>
      <c r="K20" s="37">
        <v>1037.68110561712</v>
      </c>
      <c r="L20" s="37">
        <v>447.53447802988001</v>
      </c>
      <c r="M20" s="37">
        <v>19683.558884706799</v>
      </c>
      <c r="N20" s="37">
        <v>6865.4426949341296</v>
      </c>
      <c r="O20" s="37">
        <v>1889.9467945081401</v>
      </c>
      <c r="P20" s="37">
        <v>3347.1417229768199</v>
      </c>
      <c r="Q20" s="37">
        <v>6949.1928655853799</v>
      </c>
      <c r="R20" s="37">
        <v>1081.6136546499499</v>
      </c>
      <c r="S20" s="37">
        <v>2855.1816329213998</v>
      </c>
      <c r="T20" s="37">
        <v>203930.241326649</v>
      </c>
      <c r="U20" s="37">
        <v>65638.288269675293</v>
      </c>
      <c r="V20" s="37">
        <v>0.82022495546516705</v>
      </c>
      <c r="W20" s="37">
        <v>479.57712670005901</v>
      </c>
      <c r="X20" s="37">
        <v>171.42422806335099</v>
      </c>
      <c r="Y20" s="37">
        <v>3807.2299404023202</v>
      </c>
      <c r="Z20" s="37">
        <v>36.730677552094598</v>
      </c>
      <c r="AA20" s="37">
        <v>46.869923192916197</v>
      </c>
      <c r="AB20" s="37">
        <v>46.346047812003803</v>
      </c>
      <c r="AC20" s="37">
        <v>1405.70651231189</v>
      </c>
      <c r="AD20" s="37">
        <v>693.86727957646895</v>
      </c>
      <c r="AE20" s="37">
        <v>125.65865028505701</v>
      </c>
      <c r="AF20" s="37">
        <v>411.91141460171701</v>
      </c>
      <c r="AG20" s="37">
        <v>1191.1931427873899</v>
      </c>
      <c r="AH20" s="37">
        <v>135.465646022985</v>
      </c>
      <c r="AI20" s="37">
        <v>2.1968978534920001</v>
      </c>
      <c r="AJ20" s="37">
        <v>25.8603039297919</v>
      </c>
      <c r="AK20" s="37">
        <v>52.333475093203702</v>
      </c>
      <c r="AL20" s="37">
        <v>342.204262745694</v>
      </c>
      <c r="AM20" s="37">
        <v>3727.5337458648301</v>
      </c>
      <c r="AN20" s="37">
        <v>43778.4822319171</v>
      </c>
      <c r="AO20" s="37">
        <v>85974.343005075105</v>
      </c>
      <c r="AP20" s="37">
        <v>346921.44847490499</v>
      </c>
      <c r="AQ20" s="37">
        <v>1.325535385</v>
      </c>
      <c r="AR20" s="37">
        <v>9595.9556545405594</v>
      </c>
      <c r="AS20" s="37">
        <v>5526.7784793914498</v>
      </c>
      <c r="AT20" s="37">
        <v>7745.0694864281904</v>
      </c>
      <c r="AU20" s="37">
        <v>448.32981768842899</v>
      </c>
      <c r="AV20" s="37">
        <v>1480.2381613898699</v>
      </c>
      <c r="AW20" s="37">
        <v>838.21881627322796</v>
      </c>
      <c r="AX20" s="37">
        <v>146.60871868744499</v>
      </c>
      <c r="AY20" s="37">
        <v>935.15824266072298</v>
      </c>
      <c r="AZ20" s="37">
        <v>1106.54784972988</v>
      </c>
      <c r="BA20" s="37">
        <v>1041.01757773687</v>
      </c>
      <c r="BB20" s="37">
        <v>448.15085972972201</v>
      </c>
      <c r="BC20" s="37">
        <v>19906.137075984901</v>
      </c>
      <c r="BD20" s="37">
        <v>7092.6613446216097</v>
      </c>
      <c r="BE20" s="37">
        <v>1922.3288468022299</v>
      </c>
      <c r="BF20" s="37">
        <v>3362.8205844201698</v>
      </c>
      <c r="BG20" s="37">
        <v>7060.0654085912101</v>
      </c>
      <c r="BH20" s="37">
        <v>1092.5769850762599</v>
      </c>
      <c r="BI20" s="37">
        <v>2887.8688891726501</v>
      </c>
      <c r="BJ20" s="37">
        <v>213175.88823181801</v>
      </c>
      <c r="BK20" s="37">
        <v>66680.874411906407</v>
      </c>
      <c r="BL20" s="37">
        <v>0.59581193249167197</v>
      </c>
      <c r="BM20" s="37">
        <v>405.47940632651103</v>
      </c>
      <c r="BN20" s="37">
        <v>126.251706290716</v>
      </c>
      <c r="BO20" s="37">
        <v>3605.46256629959</v>
      </c>
      <c r="BP20" s="37">
        <v>51.153330534382</v>
      </c>
      <c r="BQ20" s="37">
        <v>64.504624149654404</v>
      </c>
      <c r="BR20" s="37">
        <v>0.10260182110386799</v>
      </c>
      <c r="BS20" s="37">
        <v>2046.2478079099001</v>
      </c>
      <c r="BT20" s="37">
        <v>1305.5719058550001</v>
      </c>
      <c r="BU20" s="37">
        <v>183.00630211152401</v>
      </c>
      <c r="BV20" s="37">
        <v>153.39264249550999</v>
      </c>
      <c r="BW20" s="37">
        <v>1243.20677730835</v>
      </c>
      <c r="BX20" s="37">
        <v>154.81696997447801</v>
      </c>
      <c r="BY20" s="37">
        <v>21.505476076495299</v>
      </c>
      <c r="BZ20" s="37">
        <v>21.290749806877098</v>
      </c>
      <c r="CA20" s="37">
        <v>58.9959485676371</v>
      </c>
      <c r="CB20" s="37">
        <v>477.21748887707099</v>
      </c>
      <c r="CC20" s="37">
        <v>7210.3689008118499</v>
      </c>
      <c r="CD20" s="37">
        <v>44073.576041377499</v>
      </c>
      <c r="CE20" s="37">
        <v>85439.119618245793</v>
      </c>
      <c r="CF20" s="37">
        <v>362412.09774462</v>
      </c>
      <c r="CG20" s="41">
        <v>1.343855692</v>
      </c>
      <c r="CH20" s="37">
        <f t="shared" si="0"/>
        <v>3923.5370529905445</v>
      </c>
      <c r="CI20" s="37">
        <f t="shared" si="1"/>
        <v>499135.16211942222</v>
      </c>
      <c r="CJ20" s="37">
        <f t="shared" si="2"/>
        <v>480401.80749970285</v>
      </c>
      <c r="CK20" s="37">
        <f t="shared" si="3"/>
        <v>18733.354619719379</v>
      </c>
    </row>
    <row r="21" spans="1:89" x14ac:dyDescent="0.25">
      <c r="A21" s="37">
        <v>2023</v>
      </c>
      <c r="B21" s="37">
        <v>9598.3591653835192</v>
      </c>
      <c r="C21" s="37">
        <v>5532.7374514011399</v>
      </c>
      <c r="D21" s="37">
        <v>4377.78318806267</v>
      </c>
      <c r="E21" s="37">
        <v>447.23464049680001</v>
      </c>
      <c r="F21" s="37">
        <v>1453.8409223577</v>
      </c>
      <c r="G21" s="37">
        <v>840.88862169641504</v>
      </c>
      <c r="H21" s="37">
        <v>143.551249098017</v>
      </c>
      <c r="I21" s="37">
        <v>909.54844977579296</v>
      </c>
      <c r="J21" s="37">
        <v>1112.4588972277299</v>
      </c>
      <c r="K21" s="37">
        <v>1042.27129334919</v>
      </c>
      <c r="L21" s="37">
        <v>449.380907772706</v>
      </c>
      <c r="M21" s="37">
        <v>19876.557304766699</v>
      </c>
      <c r="N21" s="37">
        <v>6958.6911357161498</v>
      </c>
      <c r="O21" s="37">
        <v>1928.1701497268</v>
      </c>
      <c r="P21" s="37">
        <v>3372.56951063316</v>
      </c>
      <c r="Q21" s="37">
        <v>6964.5615381966199</v>
      </c>
      <c r="R21" s="37">
        <v>1076.8161112749001</v>
      </c>
      <c r="S21" s="37">
        <v>2878.2093628455</v>
      </c>
      <c r="T21" s="37">
        <v>206213.01721136301</v>
      </c>
      <c r="U21" s="37">
        <v>66733.840339086601</v>
      </c>
      <c r="V21" s="37">
        <v>0.80333074343475996</v>
      </c>
      <c r="W21" s="37">
        <v>467.02067345489701</v>
      </c>
      <c r="X21" s="37">
        <v>170.23703693234901</v>
      </c>
      <c r="Y21" s="37">
        <v>3676.8234270145099</v>
      </c>
      <c r="Z21" s="37">
        <v>32.860688863575099</v>
      </c>
      <c r="AA21" s="37">
        <v>41.761339367087899</v>
      </c>
      <c r="AB21" s="37">
        <v>44.899520818151203</v>
      </c>
      <c r="AC21" s="37">
        <v>1415.34670175117</v>
      </c>
      <c r="AD21" s="37">
        <v>679.29313121513997</v>
      </c>
      <c r="AE21" s="37">
        <v>106.973108178806</v>
      </c>
      <c r="AF21" s="37">
        <v>421.55348001478399</v>
      </c>
      <c r="AG21" s="37">
        <v>1129.64623684551</v>
      </c>
      <c r="AH21" s="37">
        <v>139.34991730097201</v>
      </c>
      <c r="AI21" s="37">
        <v>2.0717690361097199</v>
      </c>
      <c r="AJ21" s="37">
        <v>24.888123567437301</v>
      </c>
      <c r="AK21" s="37">
        <v>54.2715886608555</v>
      </c>
      <c r="AL21" s="37">
        <v>346.43834776635498</v>
      </c>
      <c r="AM21" s="37">
        <v>3936.9968528559498</v>
      </c>
      <c r="AN21" s="37">
        <v>44264.493698214399</v>
      </c>
      <c r="AO21" s="37">
        <v>84893.593587017996</v>
      </c>
      <c r="AP21" s="37">
        <v>350664.72580889601</v>
      </c>
      <c r="AQ21" s="37">
        <v>1.370967227</v>
      </c>
      <c r="AR21" s="37">
        <v>9678.3803501678194</v>
      </c>
      <c r="AS21" s="37">
        <v>5620.1092600388702</v>
      </c>
      <c r="AT21" s="37">
        <v>8126.3699885858596</v>
      </c>
      <c r="AU21" s="37">
        <v>453.13685955346801</v>
      </c>
      <c r="AV21" s="37">
        <v>1505.2362499825899</v>
      </c>
      <c r="AW21" s="37">
        <v>849.47247374677102</v>
      </c>
      <c r="AX21" s="37">
        <v>146.78017344141799</v>
      </c>
      <c r="AY21" s="37">
        <v>976.33397556709997</v>
      </c>
      <c r="AZ21" s="37">
        <v>1111.3510383820901</v>
      </c>
      <c r="BA21" s="37">
        <v>1046.43765067296</v>
      </c>
      <c r="BB21" s="37">
        <v>450.06450007743001</v>
      </c>
      <c r="BC21" s="37">
        <v>20172.867552919201</v>
      </c>
      <c r="BD21" s="37">
        <v>7228.2410287271196</v>
      </c>
      <c r="BE21" s="37">
        <v>1970.9178145061101</v>
      </c>
      <c r="BF21" s="37">
        <v>3388.9052304789998</v>
      </c>
      <c r="BG21" s="37">
        <v>7120.0395952787403</v>
      </c>
      <c r="BH21" s="37">
        <v>1097.29966862932</v>
      </c>
      <c r="BI21" s="37">
        <v>2920.5856472769501</v>
      </c>
      <c r="BJ21" s="37">
        <v>216888.910316592</v>
      </c>
      <c r="BK21" s="37">
        <v>67856.136069961794</v>
      </c>
      <c r="BL21" s="37">
        <v>0.53209380533381601</v>
      </c>
      <c r="BM21" s="37">
        <v>380.30645278735602</v>
      </c>
      <c r="BN21" s="37">
        <v>125.97686836332601</v>
      </c>
      <c r="BO21" s="37">
        <v>3681.0156055234502</v>
      </c>
      <c r="BP21" s="37">
        <v>51.935957833309701</v>
      </c>
      <c r="BQ21" s="37">
        <v>65.672438697275297</v>
      </c>
      <c r="BR21" s="37">
        <v>0.101785719728283</v>
      </c>
      <c r="BS21" s="37">
        <v>2198.40946153296</v>
      </c>
      <c r="BT21" s="37">
        <v>1401.8286782248199</v>
      </c>
      <c r="BU21" s="37">
        <v>184.55132300382999</v>
      </c>
      <c r="BV21" s="37">
        <v>154.405172690104</v>
      </c>
      <c r="BW21" s="37">
        <v>1174.6275796696</v>
      </c>
      <c r="BX21" s="37">
        <v>160.479910753849</v>
      </c>
      <c r="BY21" s="37">
        <v>26.9249725931572</v>
      </c>
      <c r="BZ21" s="37">
        <v>20.6281243866427</v>
      </c>
      <c r="CA21" s="37">
        <v>66.1141303525784</v>
      </c>
      <c r="CB21" s="37">
        <v>533.51522483230701</v>
      </c>
      <c r="CC21" s="37">
        <v>7743.0574452140299</v>
      </c>
      <c r="CD21" s="37">
        <v>44663.427333960703</v>
      </c>
      <c r="CE21" s="37">
        <v>84106.609585387894</v>
      </c>
      <c r="CF21" s="37">
        <v>368834.60122768802</v>
      </c>
      <c r="CG21" s="41">
        <v>1.398368042</v>
      </c>
      <c r="CH21" s="37">
        <f t="shared" si="0"/>
        <v>4192.7136491512983</v>
      </c>
      <c r="CI21" s="37">
        <f t="shared" si="1"/>
        <v>505347.69558991876</v>
      </c>
      <c r="CJ21" s="37">
        <f t="shared" si="2"/>
        <v>483759.81000985065</v>
      </c>
      <c r="CK21" s="37">
        <f t="shared" si="3"/>
        <v>21587.885580068105</v>
      </c>
    </row>
    <row r="22" spans="1:89" x14ac:dyDescent="0.25">
      <c r="A22" s="37">
        <v>2024</v>
      </c>
      <c r="B22" s="37">
        <v>9662.8008746879404</v>
      </c>
      <c r="C22" s="37">
        <v>5597.6374613347798</v>
      </c>
      <c r="D22" s="37">
        <v>4398.6641974774702</v>
      </c>
      <c r="E22" s="37">
        <v>450.398079240497</v>
      </c>
      <c r="F22" s="37">
        <v>1466.27103111719</v>
      </c>
      <c r="G22" s="37">
        <v>850.21510231304296</v>
      </c>
      <c r="H22" s="37">
        <v>142.98460382302599</v>
      </c>
      <c r="I22" s="37">
        <v>928.19302539130501</v>
      </c>
      <c r="J22" s="37">
        <v>1117.83067955656</v>
      </c>
      <c r="K22" s="37">
        <v>1047.4310676989301</v>
      </c>
      <c r="L22" s="37">
        <v>451.58003987747003</v>
      </c>
      <c r="M22" s="37">
        <v>20063.653871423001</v>
      </c>
      <c r="N22" s="37">
        <v>7042.6909790882901</v>
      </c>
      <c r="O22" s="37">
        <v>1968.0511338711499</v>
      </c>
      <c r="P22" s="37">
        <v>3396.61875089348</v>
      </c>
      <c r="Q22" s="37">
        <v>6974.60311885379</v>
      </c>
      <c r="R22" s="37">
        <v>1074.0329882977001</v>
      </c>
      <c r="S22" s="37">
        <v>2900.2315709652498</v>
      </c>
      <c r="T22" s="37">
        <v>208379.69885243001</v>
      </c>
      <c r="U22" s="37">
        <v>67906.150788089799</v>
      </c>
      <c r="V22" s="37">
        <v>0.78788905912317797</v>
      </c>
      <c r="W22" s="37">
        <v>455.80010167714897</v>
      </c>
      <c r="X22" s="37">
        <v>168.418384971574</v>
      </c>
      <c r="Y22" s="37">
        <v>3626.7236652609799</v>
      </c>
      <c r="Z22" s="37">
        <v>30.687567413957801</v>
      </c>
      <c r="AA22" s="37">
        <v>38.9193567360294</v>
      </c>
      <c r="AB22" s="37">
        <v>44.454455844075497</v>
      </c>
      <c r="AC22" s="37">
        <v>1443.63664704796</v>
      </c>
      <c r="AD22" s="37">
        <v>675.86267884391202</v>
      </c>
      <c r="AE22" s="37">
        <v>97.297818586855797</v>
      </c>
      <c r="AF22" s="37">
        <v>436.57115727166098</v>
      </c>
      <c r="AG22" s="37">
        <v>1073.2363620850099</v>
      </c>
      <c r="AH22" s="37">
        <v>143.68880690176201</v>
      </c>
      <c r="AI22" s="37">
        <v>1.9593503393963001</v>
      </c>
      <c r="AJ22" s="37">
        <v>23.989331404428199</v>
      </c>
      <c r="AK22" s="37">
        <v>56.438959715114997</v>
      </c>
      <c r="AL22" s="37">
        <v>350.34443657961498</v>
      </c>
      <c r="AM22" s="37">
        <v>3966.8239039700802</v>
      </c>
      <c r="AN22" s="37">
        <v>44744.851681121698</v>
      </c>
      <c r="AO22" s="37">
        <v>83877.397078475493</v>
      </c>
      <c r="AP22" s="37">
        <v>354488.55511187302</v>
      </c>
      <c r="AQ22" s="37">
        <v>1.416361811</v>
      </c>
      <c r="AR22" s="37">
        <v>9763.89585174276</v>
      </c>
      <c r="AS22" s="37">
        <v>5714.6986424137604</v>
      </c>
      <c r="AT22" s="37">
        <v>8455.6823135332597</v>
      </c>
      <c r="AU22" s="37">
        <v>457.77049425404999</v>
      </c>
      <c r="AV22" s="37">
        <v>1528.0078931482301</v>
      </c>
      <c r="AW22" s="37">
        <v>860.77592778374003</v>
      </c>
      <c r="AX22" s="37">
        <v>147.32276109005301</v>
      </c>
      <c r="AY22" s="37">
        <v>1019.47301285243</v>
      </c>
      <c r="AZ22" s="37">
        <v>1115.93433046828</v>
      </c>
      <c r="BA22" s="37">
        <v>1051.86047594866</v>
      </c>
      <c r="BB22" s="37">
        <v>452.19559633143598</v>
      </c>
      <c r="BC22" s="37">
        <v>20429.330388008901</v>
      </c>
      <c r="BD22" s="37">
        <v>7351.2108105124398</v>
      </c>
      <c r="BE22" s="37">
        <v>2022.4771751769699</v>
      </c>
      <c r="BF22" s="37">
        <v>3412.3740375985999</v>
      </c>
      <c r="BG22" s="37">
        <v>7180.0510948200299</v>
      </c>
      <c r="BH22" s="37">
        <v>1106.5240243164401</v>
      </c>
      <c r="BI22" s="37">
        <v>2952.4371514393401</v>
      </c>
      <c r="BJ22" s="37">
        <v>220295.66374368899</v>
      </c>
      <c r="BK22" s="37">
        <v>69088.074720483302</v>
      </c>
      <c r="BL22" s="37">
        <v>0.48094904722854998</v>
      </c>
      <c r="BM22" s="37">
        <v>358.04038636096402</v>
      </c>
      <c r="BN22" s="37">
        <v>126.0832216291</v>
      </c>
      <c r="BO22" s="37">
        <v>3537.4071916773901</v>
      </c>
      <c r="BP22" s="37">
        <v>48.360787697889499</v>
      </c>
      <c r="BQ22" s="37">
        <v>60.770904739677299</v>
      </c>
      <c r="BR22" s="37">
        <v>0.101032830665178</v>
      </c>
      <c r="BS22" s="37">
        <v>2295.34761034043</v>
      </c>
      <c r="BT22" s="37">
        <v>1463.86967655025</v>
      </c>
      <c r="BU22" s="37">
        <v>167.41419558649301</v>
      </c>
      <c r="BV22" s="37">
        <v>144.57826407895899</v>
      </c>
      <c r="BW22" s="37">
        <v>1106.57475023084</v>
      </c>
      <c r="BX22" s="37">
        <v>165.84589266851401</v>
      </c>
      <c r="BY22" s="37">
        <v>33.202059186051301</v>
      </c>
      <c r="BZ22" s="37">
        <v>19.9884306551394</v>
      </c>
      <c r="CA22" s="37">
        <v>74.307906294649797</v>
      </c>
      <c r="CB22" s="37">
        <v>594.94253767837802</v>
      </c>
      <c r="CC22" s="37">
        <v>8243.1712338518191</v>
      </c>
      <c r="CD22" s="37">
        <v>45237.997277322298</v>
      </c>
      <c r="CE22" s="37">
        <v>82844.547825414498</v>
      </c>
      <c r="CF22" s="37">
        <v>374603.07626911299</v>
      </c>
      <c r="CG22" s="41">
        <v>1.454479181</v>
      </c>
      <c r="CH22" s="37">
        <f t="shared" si="0"/>
        <v>4344.5656047053471</v>
      </c>
      <c r="CI22" s="37">
        <f t="shared" si="1"/>
        <v>510928.79257945297</v>
      </c>
      <c r="CJ22" s="37">
        <f t="shared" si="2"/>
        <v>487077.62784973648</v>
      </c>
      <c r="CK22" s="37">
        <f t="shared" si="3"/>
        <v>23851.164729716489</v>
      </c>
    </row>
    <row r="23" spans="1:89" x14ac:dyDescent="0.25">
      <c r="A23" s="37">
        <v>2025</v>
      </c>
      <c r="B23" s="37">
        <v>9739.0225681843403</v>
      </c>
      <c r="C23" s="37">
        <v>5668.2257224163404</v>
      </c>
      <c r="D23" s="37">
        <v>4426.1755889679998</v>
      </c>
      <c r="E23" s="37">
        <v>454.02019318909498</v>
      </c>
      <c r="F23" s="37">
        <v>1478.35559345005</v>
      </c>
      <c r="G23" s="37">
        <v>860.80820094549301</v>
      </c>
      <c r="H23" s="37">
        <v>142.812008078616</v>
      </c>
      <c r="I23" s="37">
        <v>947.80064892785003</v>
      </c>
      <c r="J23" s="37">
        <v>1124.3944426927201</v>
      </c>
      <c r="K23" s="37">
        <v>1054.0783765348301</v>
      </c>
      <c r="L23" s="37">
        <v>454.514745432415</v>
      </c>
      <c r="M23" s="37">
        <v>20260.087624763401</v>
      </c>
      <c r="N23" s="37">
        <v>7123.1347926819099</v>
      </c>
      <c r="O23" s="37">
        <v>2010.7255875255</v>
      </c>
      <c r="P23" s="37">
        <v>3420.9884661782298</v>
      </c>
      <c r="Q23" s="37">
        <v>6988.9815739042297</v>
      </c>
      <c r="R23" s="37">
        <v>1073.9070827797</v>
      </c>
      <c r="S23" s="37">
        <v>2924.6930829664102</v>
      </c>
      <c r="T23" s="37">
        <v>210609.07089609301</v>
      </c>
      <c r="U23" s="37">
        <v>69156.458867841604</v>
      </c>
      <c r="V23" s="37">
        <v>0.773748514436013</v>
      </c>
      <c r="W23" s="37">
        <v>445.84769598862403</v>
      </c>
      <c r="X23" s="37">
        <v>166.23549050484999</v>
      </c>
      <c r="Y23" s="37">
        <v>2934.7440725644001</v>
      </c>
      <c r="Z23" s="37">
        <v>30.251980521968001</v>
      </c>
      <c r="AA23" s="37">
        <v>38.401584920025499</v>
      </c>
      <c r="AB23" s="37">
        <v>45.159401762699403</v>
      </c>
      <c r="AC23" s="37">
        <v>1495.66560895522</v>
      </c>
      <c r="AD23" s="37">
        <v>685.75580664442396</v>
      </c>
      <c r="AE23" s="37">
        <v>96.206055412150903</v>
      </c>
      <c r="AF23" s="37">
        <v>458.420675390459</v>
      </c>
      <c r="AG23" s="37">
        <v>1021.27377000118</v>
      </c>
      <c r="AH23" s="37">
        <v>148.43790040787101</v>
      </c>
      <c r="AI23" s="37">
        <v>1.85756936948666</v>
      </c>
      <c r="AJ23" s="37">
        <v>23.160652204581801</v>
      </c>
      <c r="AK23" s="37">
        <v>58.840334824016402</v>
      </c>
      <c r="AL23" s="37">
        <v>354.12749753429603</v>
      </c>
      <c r="AM23" s="37">
        <v>3911.23855437048</v>
      </c>
      <c r="AN23" s="37">
        <v>45257.147888154497</v>
      </c>
      <c r="AO23" s="37">
        <v>82919.269659025595</v>
      </c>
      <c r="AP23" s="37">
        <v>357923.41572945297</v>
      </c>
      <c r="AQ23" s="37">
        <v>1.4603367840000001</v>
      </c>
      <c r="AR23" s="37">
        <v>9860.7621393646295</v>
      </c>
      <c r="AS23" s="37">
        <v>5815.3982263930602</v>
      </c>
      <c r="AT23" s="37">
        <v>8731.1935708158198</v>
      </c>
      <c r="AU23" s="37">
        <v>462.69848509907803</v>
      </c>
      <c r="AV23" s="37">
        <v>1549.6425801841001</v>
      </c>
      <c r="AW23" s="37">
        <v>872.96358427127598</v>
      </c>
      <c r="AX23" s="37">
        <v>148.25785838707401</v>
      </c>
      <c r="AY23" s="37">
        <v>1064.7916153992801</v>
      </c>
      <c r="AZ23" s="37">
        <v>1121.24132063813</v>
      </c>
      <c r="BA23" s="37">
        <v>1058.1143583277401</v>
      </c>
      <c r="BB23" s="37">
        <v>454.85313673754302</v>
      </c>
      <c r="BC23" s="37">
        <v>20687.389873937798</v>
      </c>
      <c r="BD23" s="37">
        <v>7465.4313766187397</v>
      </c>
      <c r="BE23" s="37">
        <v>2077.6706887897899</v>
      </c>
      <c r="BF23" s="37">
        <v>3434.9206656911601</v>
      </c>
      <c r="BG23" s="37">
        <v>7246.4130988705701</v>
      </c>
      <c r="BH23" s="37">
        <v>1119.95896590337</v>
      </c>
      <c r="BI23" s="37">
        <v>2986.1008163011602</v>
      </c>
      <c r="BJ23" s="37">
        <v>223602.31580490401</v>
      </c>
      <c r="BK23" s="37">
        <v>70383.483477557602</v>
      </c>
      <c r="BL23" s="37">
        <v>0.43923121138835702</v>
      </c>
      <c r="BM23" s="37">
        <v>338.13569864754902</v>
      </c>
      <c r="BN23" s="37">
        <v>126.428323902805</v>
      </c>
      <c r="BO23" s="37">
        <v>2693.3567094826299</v>
      </c>
      <c r="BP23" s="37">
        <v>45.077072156595001</v>
      </c>
      <c r="BQ23" s="37">
        <v>56.249594525746197</v>
      </c>
      <c r="BR23" s="37">
        <v>0.100369724664536</v>
      </c>
      <c r="BS23" s="37">
        <v>2397.52124185813</v>
      </c>
      <c r="BT23" s="37">
        <v>1529.8536708485799</v>
      </c>
      <c r="BU23" s="37">
        <v>152.49476378511699</v>
      </c>
      <c r="BV23" s="37">
        <v>135.78772377532499</v>
      </c>
      <c r="BW23" s="37">
        <v>1042.34944573597</v>
      </c>
      <c r="BX23" s="37">
        <v>171.36724029443801</v>
      </c>
      <c r="BY23" s="37">
        <v>40.817993206045998</v>
      </c>
      <c r="BZ23" s="37">
        <v>19.4020443556287</v>
      </c>
      <c r="CA23" s="37">
        <v>83.858742599719207</v>
      </c>
      <c r="CB23" s="37">
        <v>663.56545614440995</v>
      </c>
      <c r="CC23" s="37">
        <v>8587.2849519474294</v>
      </c>
      <c r="CD23" s="37">
        <v>45825.606851453304</v>
      </c>
      <c r="CE23" s="37">
        <v>81643.347356847007</v>
      </c>
      <c r="CF23" s="37">
        <v>379640.40701508801</v>
      </c>
      <c r="CG23" s="41">
        <v>1.510764776</v>
      </c>
      <c r="CH23" s="37">
        <f t="shared" ref="CH23:CH50" si="4">BN23+BS23+BT23+BU23+BV23+BX23+BY23+CA23+BZ23+CB23</f>
        <v>5321.0972007701976</v>
      </c>
      <c r="CI23" s="37">
        <f t="shared" si="1"/>
        <v>515696.64612669445</v>
      </c>
      <c r="CJ23" s="37">
        <f t="shared" si="2"/>
        <v>490011.07201062486</v>
      </c>
      <c r="CK23" s="37">
        <f t="shared" si="3"/>
        <v>25685.574116069591</v>
      </c>
    </row>
    <row r="24" spans="1:89" x14ac:dyDescent="0.25">
      <c r="A24" s="37">
        <v>2026</v>
      </c>
      <c r="B24" s="37">
        <v>9834.5847239905506</v>
      </c>
      <c r="C24" s="37">
        <v>5749.3365289458297</v>
      </c>
      <c r="D24" s="37">
        <v>4463.7171909095096</v>
      </c>
      <c r="E24" s="37">
        <v>458.56510322288699</v>
      </c>
      <c r="F24" s="37">
        <v>1491.60415543779</v>
      </c>
      <c r="G24" s="37">
        <v>873.43723599615601</v>
      </c>
      <c r="H24" s="37">
        <v>143.102512946487</v>
      </c>
      <c r="I24" s="37">
        <v>969.42499120989498</v>
      </c>
      <c r="J24" s="37">
        <v>1132.9873476472201</v>
      </c>
      <c r="K24" s="37">
        <v>1063.0538275223601</v>
      </c>
      <c r="L24" s="37">
        <v>458.48445855324297</v>
      </c>
      <c r="M24" s="37">
        <v>20484.293713048799</v>
      </c>
      <c r="N24" s="37">
        <v>7207.0189592136703</v>
      </c>
      <c r="O24" s="37">
        <v>2057.5783015194402</v>
      </c>
      <c r="P24" s="37">
        <v>3447.8632080596199</v>
      </c>
      <c r="Q24" s="37">
        <v>7016.4734370408996</v>
      </c>
      <c r="R24" s="37">
        <v>1077.2022611806501</v>
      </c>
      <c r="S24" s="37">
        <v>2954.2303584009501</v>
      </c>
      <c r="T24" s="37">
        <v>213056.10653916001</v>
      </c>
      <c r="U24" s="37">
        <v>70487.875128828702</v>
      </c>
      <c r="V24" s="37">
        <v>0.75835378863278002</v>
      </c>
      <c r="W24" s="37">
        <v>437.307005459935</v>
      </c>
      <c r="X24" s="37">
        <v>163.964743486852</v>
      </c>
      <c r="Y24" s="37">
        <v>3516.4179232504598</v>
      </c>
      <c r="Z24" s="37">
        <v>31.828836472597398</v>
      </c>
      <c r="AA24" s="37">
        <v>39.4805232286636</v>
      </c>
      <c r="AB24" s="37">
        <v>20.130522721379698</v>
      </c>
      <c r="AC24" s="37">
        <v>554.233134205277</v>
      </c>
      <c r="AD24" s="37">
        <v>434.62162840377999</v>
      </c>
      <c r="AE24" s="37">
        <v>144.27657656858099</v>
      </c>
      <c r="AF24" s="37">
        <v>381.042725408362</v>
      </c>
      <c r="AG24" s="37">
        <v>976.54878574163001</v>
      </c>
      <c r="AH24" s="37">
        <v>151.80588429192301</v>
      </c>
      <c r="AI24" s="37">
        <v>1.77030183014278</v>
      </c>
      <c r="AJ24" s="37">
        <v>22.465501263174001</v>
      </c>
      <c r="AK24" s="37">
        <v>61.004142135689001</v>
      </c>
      <c r="AL24" s="37">
        <v>355.47334575231798</v>
      </c>
      <c r="AM24" s="37">
        <v>3827.3466441366299</v>
      </c>
      <c r="AN24" s="37">
        <v>45817.836640667098</v>
      </c>
      <c r="AO24" s="37">
        <v>82014.452897295894</v>
      </c>
      <c r="AP24" s="37">
        <v>361720.06995171402</v>
      </c>
      <c r="AQ24" s="37">
        <v>1.5020292609999999</v>
      </c>
      <c r="AR24" s="37">
        <v>9974.0636815715607</v>
      </c>
      <c r="AS24" s="37">
        <v>5932.8203602666299</v>
      </c>
      <c r="AT24" s="37">
        <v>9603.2132594325394</v>
      </c>
      <c r="AU24" s="37">
        <v>469.429230353295</v>
      </c>
      <c r="AV24" s="37">
        <v>1571.58891786246</v>
      </c>
      <c r="AW24" s="37">
        <v>888.36892771070904</v>
      </c>
      <c r="AX24" s="37">
        <v>150.34245069935801</v>
      </c>
      <c r="AY24" s="37">
        <v>1130.7423484214501</v>
      </c>
      <c r="AZ24" s="37">
        <v>1126.5319929396901</v>
      </c>
      <c r="BA24" s="37">
        <v>1067.79068899958</v>
      </c>
      <c r="BB24" s="37">
        <v>458.903135372306</v>
      </c>
      <c r="BC24" s="37">
        <v>20928.9891037505</v>
      </c>
      <c r="BD24" s="37">
        <v>7563.0944467762902</v>
      </c>
      <c r="BE24" s="37">
        <v>2139.4315343686899</v>
      </c>
      <c r="BF24" s="37">
        <v>3461.8506845771499</v>
      </c>
      <c r="BG24" s="37">
        <v>7325.7014276555101</v>
      </c>
      <c r="BH24" s="37">
        <v>1138.72264268719</v>
      </c>
      <c r="BI24" s="37">
        <v>3025.0442403708298</v>
      </c>
      <c r="BJ24" s="37">
        <v>227008.38659509999</v>
      </c>
      <c r="BK24" s="37">
        <v>71747.048421798696</v>
      </c>
      <c r="BL24" s="37">
        <v>0.40817388309770603</v>
      </c>
      <c r="BM24" s="37">
        <v>321.648709129662</v>
      </c>
      <c r="BN24" s="37">
        <v>129.38896950122901</v>
      </c>
      <c r="BO24" s="37">
        <v>9.9778812190137706E-2</v>
      </c>
      <c r="BP24" s="37">
        <v>9.9778812190137706E-2</v>
      </c>
      <c r="BQ24" s="37">
        <v>9.9778812190137706E-2</v>
      </c>
      <c r="BR24" s="37">
        <v>9.9778812190137706E-2</v>
      </c>
      <c r="BS24" s="37">
        <v>130.172843468487</v>
      </c>
      <c r="BT24" s="37">
        <v>9.9778812190137706E-2</v>
      </c>
      <c r="BU24" s="37">
        <v>9.9778812190137706E-2</v>
      </c>
      <c r="BV24" s="37">
        <v>30.476138185289301</v>
      </c>
      <c r="BW24" s="37">
        <v>1020.06209684843</v>
      </c>
      <c r="BX24" s="37">
        <v>184.692175842474</v>
      </c>
      <c r="BY24" s="37">
        <v>50.951893776173101</v>
      </c>
      <c r="BZ24" s="37">
        <v>19.797776553741699</v>
      </c>
      <c r="CA24" s="37">
        <v>101.293561495235</v>
      </c>
      <c r="CB24" s="37">
        <v>754.52465350532805</v>
      </c>
      <c r="CC24" s="37">
        <v>8956.0048606208402</v>
      </c>
      <c r="CD24" s="37">
        <v>46456.054610994397</v>
      </c>
      <c r="CE24" s="37">
        <v>80447.121000306797</v>
      </c>
      <c r="CF24" s="37">
        <v>379456.07977577799</v>
      </c>
      <c r="CG24" s="41">
        <v>1.566152765</v>
      </c>
      <c r="CH24" s="37">
        <f t="shared" si="4"/>
        <v>1401.4975699523375</v>
      </c>
      <c r="CI24" s="37">
        <f t="shared" si="1"/>
        <v>515315.26022769883</v>
      </c>
      <c r="CJ24" s="37">
        <f t="shared" si="2"/>
        <v>493379.7060989436</v>
      </c>
      <c r="CK24" s="37">
        <f t="shared" si="3"/>
        <v>21935.554128755233</v>
      </c>
    </row>
    <row r="25" spans="1:89" x14ac:dyDescent="0.25">
      <c r="A25" s="37">
        <v>2027</v>
      </c>
      <c r="B25" s="37">
        <v>9955.1611072933792</v>
      </c>
      <c r="C25" s="37">
        <v>5844.2989482945304</v>
      </c>
      <c r="D25" s="37">
        <v>4514.2848193658601</v>
      </c>
      <c r="E25" s="37">
        <v>464.35502597453001</v>
      </c>
      <c r="F25" s="37">
        <v>1507.66574930861</v>
      </c>
      <c r="G25" s="37">
        <v>888.73198603348499</v>
      </c>
      <c r="H25" s="37">
        <v>143.917264348115</v>
      </c>
      <c r="I25" s="37">
        <v>994.093875392977</v>
      </c>
      <c r="J25" s="37">
        <v>1144.3887612236001</v>
      </c>
      <c r="K25" s="37">
        <v>1075.0714395444099</v>
      </c>
      <c r="L25" s="37">
        <v>463.69839879521902</v>
      </c>
      <c r="M25" s="37">
        <v>20757.1361267272</v>
      </c>
      <c r="N25" s="37">
        <v>7303.0195681261002</v>
      </c>
      <c r="O25" s="37">
        <v>2109.5849898923302</v>
      </c>
      <c r="P25" s="37">
        <v>3478.2897160882999</v>
      </c>
      <c r="Q25" s="37">
        <v>7064.6426241274003</v>
      </c>
      <c r="R25" s="37">
        <v>1084.4979482717299</v>
      </c>
      <c r="S25" s="37">
        <v>2991.0292684567398</v>
      </c>
      <c r="T25" s="37">
        <v>215865.13654237401</v>
      </c>
      <c r="U25" s="37">
        <v>71907.973439090696</v>
      </c>
      <c r="V25" s="37">
        <v>0.74362007682694198</v>
      </c>
      <c r="W25" s="37">
        <v>429.93603591380401</v>
      </c>
      <c r="X25" s="37">
        <v>161.57635013782399</v>
      </c>
      <c r="Y25" s="37">
        <v>3647.8109163367999</v>
      </c>
      <c r="Z25" s="37">
        <v>33.140792703679303</v>
      </c>
      <c r="AA25" s="37">
        <v>41.212320297636403</v>
      </c>
      <c r="AB25" s="37">
        <v>21.048702880534599</v>
      </c>
      <c r="AC25" s="37">
        <v>569.47123033414198</v>
      </c>
      <c r="AD25" s="37">
        <v>445.25182433289899</v>
      </c>
      <c r="AE25" s="37">
        <v>148.29179307037899</v>
      </c>
      <c r="AF25" s="37">
        <v>398.10816802543098</v>
      </c>
      <c r="AG25" s="37">
        <v>936.623752313978</v>
      </c>
      <c r="AH25" s="37">
        <v>154.826058099618</v>
      </c>
      <c r="AI25" s="37">
        <v>1.69332146557936</v>
      </c>
      <c r="AJ25" s="37">
        <v>21.8585332250939</v>
      </c>
      <c r="AK25" s="37">
        <v>63.211952432003002</v>
      </c>
      <c r="AL25" s="37">
        <v>355.97197352457698</v>
      </c>
      <c r="AM25" s="37">
        <v>3746.9848671101599</v>
      </c>
      <c r="AN25" s="37">
        <v>46439.700245592401</v>
      </c>
      <c r="AO25" s="37">
        <v>81164.277972038995</v>
      </c>
      <c r="AP25" s="37">
        <v>366987.75490781199</v>
      </c>
      <c r="AQ25" s="37">
        <v>1.5409852479999999</v>
      </c>
      <c r="AR25" s="37">
        <v>10111.8088788892</v>
      </c>
      <c r="AS25" s="37">
        <v>6070.0988977106999</v>
      </c>
      <c r="AT25" s="37">
        <v>10325.9651873764</v>
      </c>
      <c r="AU25" s="37">
        <v>478.53556375664601</v>
      </c>
      <c r="AV25" s="37">
        <v>1603.02025739905</v>
      </c>
      <c r="AW25" s="37">
        <v>908.35576147220195</v>
      </c>
      <c r="AX25" s="37">
        <v>153.66238095287699</v>
      </c>
      <c r="AY25" s="37">
        <v>1215.57347311487</v>
      </c>
      <c r="AZ25" s="37">
        <v>1136.2266612932401</v>
      </c>
      <c r="BA25" s="37">
        <v>1082.8073810755</v>
      </c>
      <c r="BB25" s="37">
        <v>464.74134600923202</v>
      </c>
      <c r="BC25" s="37">
        <v>21299.2158051646</v>
      </c>
      <c r="BD25" s="37">
        <v>7705.8358204506403</v>
      </c>
      <c r="BE25" s="37">
        <v>2207.8424711238399</v>
      </c>
      <c r="BF25" s="37">
        <v>3492.18482933314</v>
      </c>
      <c r="BG25" s="37">
        <v>7434.2652800059604</v>
      </c>
      <c r="BH25" s="37">
        <v>1162.8539915475601</v>
      </c>
      <c r="BI25" s="37">
        <v>3071.3059454075301</v>
      </c>
      <c r="BJ25" s="37">
        <v>231056.95191173401</v>
      </c>
      <c r="BK25" s="37">
        <v>73266.235708480905</v>
      </c>
      <c r="BL25" s="37">
        <v>0.38206288389069598</v>
      </c>
      <c r="BM25" s="37">
        <v>305.049441531973</v>
      </c>
      <c r="BN25" s="37">
        <v>132.538438267304</v>
      </c>
      <c r="BO25" s="37">
        <v>651.51312143531504</v>
      </c>
      <c r="BP25" s="37">
        <v>20.942436535891002</v>
      </c>
      <c r="BQ25" s="37">
        <v>44.308711446178499</v>
      </c>
      <c r="BR25" s="37">
        <v>2.6208892295636699</v>
      </c>
      <c r="BS25" s="37">
        <v>1236.90513326683</v>
      </c>
      <c r="BT25" s="37">
        <v>690.71924564047094</v>
      </c>
      <c r="BU25" s="37">
        <v>132.239287849703</v>
      </c>
      <c r="BV25" s="37">
        <v>190.072992423979</v>
      </c>
      <c r="BW25" s="37">
        <v>982.31463490428996</v>
      </c>
      <c r="BX25" s="37">
        <v>195.406988541293</v>
      </c>
      <c r="BY25" s="37">
        <v>61.787318911910702</v>
      </c>
      <c r="BZ25" s="37">
        <v>19.944183489797702</v>
      </c>
      <c r="CA25" s="37">
        <v>121.518178366531</v>
      </c>
      <c r="CB25" s="37">
        <v>834.52315751706794</v>
      </c>
      <c r="CC25" s="37">
        <v>9658.9223855742803</v>
      </c>
      <c r="CD25" s="37">
        <v>47086.389158099497</v>
      </c>
      <c r="CE25" s="37">
        <v>79380.508252522704</v>
      </c>
      <c r="CF25" s="37">
        <v>389870.27360839001</v>
      </c>
      <c r="CG25" s="41">
        <v>1.6201209860000001</v>
      </c>
      <c r="CH25" s="37">
        <f t="shared" si="4"/>
        <v>3615.6549242748879</v>
      </c>
      <c r="CI25" s="37">
        <f t="shared" si="1"/>
        <v>525996.09357073647</v>
      </c>
      <c r="CJ25" s="37">
        <f t="shared" si="2"/>
        <v>498338.7180286416</v>
      </c>
      <c r="CK25" s="37">
        <f t="shared" si="3"/>
        <v>27657.375542094873</v>
      </c>
    </row>
    <row r="26" spans="1:89" x14ac:dyDescent="0.25">
      <c r="A26" s="37">
        <v>2028</v>
      </c>
      <c r="B26" s="37">
        <v>10103.4766547328</v>
      </c>
      <c r="C26" s="37">
        <v>5954.8572371197497</v>
      </c>
      <c r="D26" s="37">
        <v>4579.0386955756203</v>
      </c>
      <c r="E26" s="37">
        <v>471.51054940427002</v>
      </c>
      <c r="F26" s="37">
        <v>1526.96310516738</v>
      </c>
      <c r="G26" s="37">
        <v>906.95539632485804</v>
      </c>
      <c r="H26" s="37">
        <v>145.27414268175099</v>
      </c>
      <c r="I26" s="37">
        <v>1022.68224284797</v>
      </c>
      <c r="J26" s="37">
        <v>1158.8213195262199</v>
      </c>
      <c r="K26" s="37">
        <v>1090.39817681099</v>
      </c>
      <c r="L26" s="37">
        <v>470.22763642941402</v>
      </c>
      <c r="M26" s="37">
        <v>21080.8621981611</v>
      </c>
      <c r="N26" s="37">
        <v>7411.7040295013903</v>
      </c>
      <c r="O26" s="37">
        <v>2167.11076265869</v>
      </c>
      <c r="P26" s="37">
        <v>3512.5241837643398</v>
      </c>
      <c r="Q26" s="37">
        <v>7136.5886558007296</v>
      </c>
      <c r="R26" s="37">
        <v>1095.8624738255301</v>
      </c>
      <c r="S26" s="37">
        <v>3036.2578549768</v>
      </c>
      <c r="T26" s="37">
        <v>219092.58783659601</v>
      </c>
      <c r="U26" s="37">
        <v>73415.104859039406</v>
      </c>
      <c r="V26" s="37">
        <v>0.73028085838481405</v>
      </c>
      <c r="W26" s="37">
        <v>423.48225698603602</v>
      </c>
      <c r="X26" s="37">
        <v>159.03710564336399</v>
      </c>
      <c r="Y26" s="37">
        <v>3771.1070037551999</v>
      </c>
      <c r="Z26" s="37">
        <v>34.179663607031301</v>
      </c>
      <c r="AA26" s="37">
        <v>42.516653080259097</v>
      </c>
      <c r="AB26" s="37">
        <v>21.738308142717202</v>
      </c>
      <c r="AC26" s="37">
        <v>579.58891377899499</v>
      </c>
      <c r="AD26" s="37">
        <v>453.49908672348801</v>
      </c>
      <c r="AE26" s="37">
        <v>150.84499152651199</v>
      </c>
      <c r="AF26" s="37">
        <v>415.20540720727797</v>
      </c>
      <c r="AG26" s="37">
        <v>900.16819290852595</v>
      </c>
      <c r="AH26" s="37">
        <v>157.844619676653</v>
      </c>
      <c r="AI26" s="37">
        <v>1.6241297914898301</v>
      </c>
      <c r="AJ26" s="37">
        <v>21.313892581229201</v>
      </c>
      <c r="AK26" s="37">
        <v>65.558020328642897</v>
      </c>
      <c r="AL26" s="37">
        <v>356.11692310379601</v>
      </c>
      <c r="AM26" s="37">
        <v>3671.9615298685499</v>
      </c>
      <c r="AN26" s="37">
        <v>47132.326864130002</v>
      </c>
      <c r="AO26" s="37">
        <v>80358.532649389104</v>
      </c>
      <c r="AP26" s="37">
        <v>372933.363503211</v>
      </c>
      <c r="AQ26" s="37">
        <v>1.5770715369999999</v>
      </c>
      <c r="AR26" s="37">
        <v>10272.6994082409</v>
      </c>
      <c r="AS26" s="37">
        <v>6226.6312771049697</v>
      </c>
      <c r="AT26" s="37">
        <v>10906.4329176314</v>
      </c>
      <c r="AU26" s="37">
        <v>489.43467208678902</v>
      </c>
      <c r="AV26" s="37">
        <v>1638.21877321786</v>
      </c>
      <c r="AW26" s="37">
        <v>931.89994621274798</v>
      </c>
      <c r="AX26" s="37">
        <v>157.90481466890901</v>
      </c>
      <c r="AY26" s="37">
        <v>1317.5094910581199</v>
      </c>
      <c r="AZ26" s="37">
        <v>1148.61198565105</v>
      </c>
      <c r="BA26" s="37">
        <v>1101.5905912170899</v>
      </c>
      <c r="BB26" s="37">
        <v>471.95850238485099</v>
      </c>
      <c r="BC26" s="37">
        <v>21719.875255419902</v>
      </c>
      <c r="BD26" s="37">
        <v>7849.8900479569702</v>
      </c>
      <c r="BE26" s="37">
        <v>2281.9446803383098</v>
      </c>
      <c r="BF26" s="37">
        <v>3525.0712393264598</v>
      </c>
      <c r="BG26" s="37">
        <v>7565.6100748212302</v>
      </c>
      <c r="BH26" s="37">
        <v>1191.3816797504701</v>
      </c>
      <c r="BI26" s="37">
        <v>3124.8958511451401</v>
      </c>
      <c r="BJ26" s="37">
        <v>235509.739748814</v>
      </c>
      <c r="BK26" s="37">
        <v>74866.8418912739</v>
      </c>
      <c r="BL26" s="37">
        <v>0.35826180895986698</v>
      </c>
      <c r="BM26" s="37">
        <v>289.12358399765202</v>
      </c>
      <c r="BN26" s="37">
        <v>135.817622456002</v>
      </c>
      <c r="BO26" s="37">
        <v>485.529776277672</v>
      </c>
      <c r="BP26" s="37">
        <v>17.614821751974301</v>
      </c>
      <c r="BQ26" s="37">
        <v>39.818584304817001</v>
      </c>
      <c r="BR26" s="37">
        <v>2.2103404100428299</v>
      </c>
      <c r="BS26" s="37">
        <v>1199.68248906493</v>
      </c>
      <c r="BT26" s="37">
        <v>662.05292490729801</v>
      </c>
      <c r="BU26" s="37">
        <v>115.929862473024</v>
      </c>
      <c r="BV26" s="37">
        <v>182.69997329209301</v>
      </c>
      <c r="BW26" s="37">
        <v>934.20510245097205</v>
      </c>
      <c r="BX26" s="37">
        <v>203.85569366977899</v>
      </c>
      <c r="BY26" s="37">
        <v>73.561963455093704</v>
      </c>
      <c r="BZ26" s="37">
        <v>19.878350043249501</v>
      </c>
      <c r="CA26" s="37">
        <v>144.63098416001</v>
      </c>
      <c r="CB26" s="37">
        <v>906.58501992029198</v>
      </c>
      <c r="CC26" s="37">
        <v>9802.0719960163897</v>
      </c>
      <c r="CD26" s="37">
        <v>47807.193797995002</v>
      </c>
      <c r="CE26" s="37">
        <v>78339.014339338901</v>
      </c>
      <c r="CF26" s="37">
        <v>397711.69832210202</v>
      </c>
      <c r="CG26" s="41">
        <v>1.6721936879999999</v>
      </c>
      <c r="CH26" s="37">
        <f t="shared" si="4"/>
        <v>3644.6948834417713</v>
      </c>
      <c r="CI26" s="37">
        <f t="shared" si="1"/>
        <v>533659.97833611525</v>
      </c>
      <c r="CJ26" s="37">
        <f t="shared" si="2"/>
        <v>504096.18450403225</v>
      </c>
      <c r="CK26" s="37">
        <f t="shared" si="3"/>
        <v>29563.793832083</v>
      </c>
    </row>
    <row r="27" spans="1:89" x14ac:dyDescent="0.25">
      <c r="A27" s="37">
        <v>2029</v>
      </c>
      <c r="B27" s="37">
        <v>10280.130284832199</v>
      </c>
      <c r="C27" s="37">
        <v>6081.2995603856698</v>
      </c>
      <c r="D27" s="37">
        <v>4658.1201274939303</v>
      </c>
      <c r="E27" s="37">
        <v>480.04152614011201</v>
      </c>
      <c r="F27" s="37">
        <v>1549.5916432153799</v>
      </c>
      <c r="G27" s="37">
        <v>928.15902797814897</v>
      </c>
      <c r="H27" s="37">
        <v>147.171085716231</v>
      </c>
      <c r="I27" s="37">
        <v>1055.8916101869199</v>
      </c>
      <c r="J27" s="37">
        <v>1176.2761111657201</v>
      </c>
      <c r="K27" s="37">
        <v>1109.0774717014899</v>
      </c>
      <c r="L27" s="37">
        <v>478.054115346326</v>
      </c>
      <c r="M27" s="37">
        <v>21455.6699586945</v>
      </c>
      <c r="N27" s="37">
        <v>7532.9300043016201</v>
      </c>
      <c r="O27" s="37">
        <v>2230.3931616448699</v>
      </c>
      <c r="P27" s="37">
        <v>3550.7032973908299</v>
      </c>
      <c r="Q27" s="37">
        <v>7233.5087573196797</v>
      </c>
      <c r="R27" s="37">
        <v>1111.23300586186</v>
      </c>
      <c r="S27" s="37">
        <v>3090.2812819805299</v>
      </c>
      <c r="T27" s="37">
        <v>222756.30401353599</v>
      </c>
      <c r="U27" s="37">
        <v>75006.055815149593</v>
      </c>
      <c r="V27" s="37">
        <v>0.71840178802154397</v>
      </c>
      <c r="W27" s="37">
        <v>417.735449472406</v>
      </c>
      <c r="X27" s="37">
        <v>156.32641341631299</v>
      </c>
      <c r="Y27" s="37">
        <v>3888.0342347106898</v>
      </c>
      <c r="Z27" s="37">
        <v>34.9998763184838</v>
      </c>
      <c r="AA27" s="37">
        <v>43.492131493318197</v>
      </c>
      <c r="AB27" s="37">
        <v>22.252938733548302</v>
      </c>
      <c r="AC27" s="37">
        <v>585.90264227879197</v>
      </c>
      <c r="AD27" s="37">
        <v>460.11265549627097</v>
      </c>
      <c r="AE27" s="37">
        <v>152.32260122982899</v>
      </c>
      <c r="AF27" s="37">
        <v>432.50417188010601</v>
      </c>
      <c r="AG27" s="37">
        <v>866.42304244428396</v>
      </c>
      <c r="AH27" s="37">
        <v>160.94775263006599</v>
      </c>
      <c r="AI27" s="37">
        <v>1.5612079984563001</v>
      </c>
      <c r="AJ27" s="37">
        <v>20.816663336046599</v>
      </c>
      <c r="AK27" s="37">
        <v>68.066937020467407</v>
      </c>
      <c r="AL27" s="37">
        <v>356.01621166314601</v>
      </c>
      <c r="AM27" s="37">
        <v>3595.8904695746201</v>
      </c>
      <c r="AN27" s="37">
        <v>47890.923140471903</v>
      </c>
      <c r="AO27" s="37">
        <v>79587.815130120202</v>
      </c>
      <c r="AP27" s="37">
        <v>379579.12514864298</v>
      </c>
      <c r="AQ27" s="37">
        <v>1.6105036829999999</v>
      </c>
      <c r="AR27" s="37">
        <v>10459.725743351801</v>
      </c>
      <c r="AS27" s="37">
        <v>6402.6711607706702</v>
      </c>
      <c r="AT27" s="37">
        <v>11323.6165957986</v>
      </c>
      <c r="AU27" s="37">
        <v>501.98054093749602</v>
      </c>
      <c r="AV27" s="37">
        <v>1676.3072345688599</v>
      </c>
      <c r="AW27" s="37">
        <v>958.80029231574395</v>
      </c>
      <c r="AX27" s="37">
        <v>162.95926012681801</v>
      </c>
      <c r="AY27" s="37">
        <v>1436.40932980206</v>
      </c>
      <c r="AZ27" s="37">
        <v>1163.4885300374899</v>
      </c>
      <c r="BA27" s="37">
        <v>1123.8123945693801</v>
      </c>
      <c r="BB27" s="37">
        <v>480.47068841401199</v>
      </c>
      <c r="BC27" s="37">
        <v>22189.5208793571</v>
      </c>
      <c r="BD27" s="37">
        <v>7995.4919916598401</v>
      </c>
      <c r="BE27" s="37">
        <v>2362.23071475098</v>
      </c>
      <c r="BF27" s="37">
        <v>3560.9102867358401</v>
      </c>
      <c r="BG27" s="37">
        <v>7724.10124029077</v>
      </c>
      <c r="BH27" s="37">
        <v>1225.1316400631699</v>
      </c>
      <c r="BI27" s="37">
        <v>3186.3615479637101</v>
      </c>
      <c r="BJ27" s="37">
        <v>240371.94916982</v>
      </c>
      <c r="BK27" s="37">
        <v>76540.5221208843</v>
      </c>
      <c r="BL27" s="37">
        <v>0.33638334889139598</v>
      </c>
      <c r="BM27" s="37">
        <v>274.12823224680102</v>
      </c>
      <c r="BN27" s="37">
        <v>139.24227579364299</v>
      </c>
      <c r="BO27" s="37">
        <v>284.54301109294403</v>
      </c>
      <c r="BP27" s="37">
        <v>13.4482563421594</v>
      </c>
      <c r="BQ27" s="37">
        <v>34.059569042222797</v>
      </c>
      <c r="BR27" s="37">
        <v>1.7020828194401501</v>
      </c>
      <c r="BS27" s="37">
        <v>1142.5995100400701</v>
      </c>
      <c r="BT27" s="37">
        <v>621.61037708788899</v>
      </c>
      <c r="BU27" s="37">
        <v>96.006948184860207</v>
      </c>
      <c r="BV27" s="37">
        <v>172.81293969564001</v>
      </c>
      <c r="BW27" s="37">
        <v>881.41674694633605</v>
      </c>
      <c r="BX27" s="37">
        <v>210.75801999550399</v>
      </c>
      <c r="BY27" s="37">
        <v>86.590378920952602</v>
      </c>
      <c r="BZ27" s="37">
        <v>19.684031271885999</v>
      </c>
      <c r="CA27" s="37">
        <v>171.28213379467701</v>
      </c>
      <c r="CB27" s="37">
        <v>974.03061037159705</v>
      </c>
      <c r="CC27" s="37">
        <v>9658.5585746391298</v>
      </c>
      <c r="CD27" s="37">
        <v>48588.817585756296</v>
      </c>
      <c r="CE27" s="37">
        <v>77316.485130650195</v>
      </c>
      <c r="CF27" s="37">
        <v>405970.71301843401</v>
      </c>
      <c r="CG27" s="41">
        <v>1.722149366</v>
      </c>
      <c r="CH27" s="37">
        <f t="shared" si="4"/>
        <v>3634.6172251567186</v>
      </c>
      <c r="CI27" s="37">
        <f t="shared" si="1"/>
        <v>541534.5741602598</v>
      </c>
      <c r="CJ27" s="37">
        <f t="shared" si="2"/>
        <v>510653.75393211847</v>
      </c>
      <c r="CK27" s="37">
        <f t="shared" si="3"/>
        <v>30880.820228141325</v>
      </c>
    </row>
    <row r="28" spans="1:89" x14ac:dyDescent="0.25">
      <c r="A28" s="37">
        <v>2030</v>
      </c>
      <c r="B28" s="37">
        <v>10483.919422508799</v>
      </c>
      <c r="C28" s="37">
        <v>6222.6651352033005</v>
      </c>
      <c r="D28" s="37">
        <v>4750.9174025327202</v>
      </c>
      <c r="E28" s="37">
        <v>489.869578036164</v>
      </c>
      <c r="F28" s="37">
        <v>1575.40815756917</v>
      </c>
      <c r="G28" s="37">
        <v>952.21574881962795</v>
      </c>
      <c r="H28" s="37">
        <v>149.58807464398299</v>
      </c>
      <c r="I28" s="37">
        <v>1094.2311459559401</v>
      </c>
      <c r="J28" s="37">
        <v>1196.5619135515001</v>
      </c>
      <c r="K28" s="37">
        <v>1130.96985757219</v>
      </c>
      <c r="L28" s="37">
        <v>487.08692933858202</v>
      </c>
      <c r="M28" s="37">
        <v>21878.870074975799</v>
      </c>
      <c r="N28" s="37">
        <v>7665.6892412411898</v>
      </c>
      <c r="O28" s="37">
        <v>2299.3801302598699</v>
      </c>
      <c r="P28" s="37">
        <v>3592.4316176172001</v>
      </c>
      <c r="Q28" s="37">
        <v>7354.8304830593697</v>
      </c>
      <c r="R28" s="37">
        <v>1130.3966514347901</v>
      </c>
      <c r="S28" s="37">
        <v>3152.8412967839399</v>
      </c>
      <c r="T28" s="37">
        <v>226839.82781322399</v>
      </c>
      <c r="U28" s="37">
        <v>76676.179235834003</v>
      </c>
      <c r="V28" s="37">
        <v>0.70780253391736103</v>
      </c>
      <c r="W28" s="37">
        <v>412.50699273395998</v>
      </c>
      <c r="X28" s="37">
        <v>153.42719792539401</v>
      </c>
      <c r="Y28" s="37">
        <v>3995.7199530704302</v>
      </c>
      <c r="Z28" s="37">
        <v>35.574494131940298</v>
      </c>
      <c r="AA28" s="37">
        <v>44.117341275282399</v>
      </c>
      <c r="AB28" s="37">
        <v>22.5849721134887</v>
      </c>
      <c r="AC28" s="37">
        <v>588.43139523195805</v>
      </c>
      <c r="AD28" s="37">
        <v>465.00319492740698</v>
      </c>
      <c r="AE28" s="37">
        <v>152.66068014801999</v>
      </c>
      <c r="AF28" s="37">
        <v>449.81094063301799</v>
      </c>
      <c r="AG28" s="37">
        <v>834.84647855152002</v>
      </c>
      <c r="AH28" s="37">
        <v>164.13285818830701</v>
      </c>
      <c r="AI28" s="37">
        <v>1.50343252140852</v>
      </c>
      <c r="AJ28" s="37">
        <v>20.356006023772601</v>
      </c>
      <c r="AK28" s="37">
        <v>70.738230361163403</v>
      </c>
      <c r="AL28" s="37">
        <v>355.65002951792502</v>
      </c>
      <c r="AM28" s="37">
        <v>3511.28722470924</v>
      </c>
      <c r="AN28" s="37">
        <v>48705.634222857501</v>
      </c>
      <c r="AO28" s="37">
        <v>78844.171676529906</v>
      </c>
      <c r="AP28" s="37">
        <v>386891.65194634802</v>
      </c>
      <c r="AQ28" s="37">
        <v>1.6417626590000001</v>
      </c>
      <c r="AR28" s="37">
        <v>10673.534391805601</v>
      </c>
      <c r="AS28" s="37">
        <v>6600.1071930035896</v>
      </c>
      <c r="AT28" s="37">
        <v>11582.511109676199</v>
      </c>
      <c r="AU28" s="37">
        <v>516.59515363838398</v>
      </c>
      <c r="AV28" s="37">
        <v>1722.6758335110701</v>
      </c>
      <c r="AW28" s="37">
        <v>990.08934098368604</v>
      </c>
      <c r="AX28" s="37">
        <v>168.953220509261</v>
      </c>
      <c r="AY28" s="37">
        <v>1573.8717202279099</v>
      </c>
      <c r="AZ28" s="37">
        <v>1183.0518269771301</v>
      </c>
      <c r="BA28" s="37">
        <v>1150.7802926813399</v>
      </c>
      <c r="BB28" s="37">
        <v>490.57043815490601</v>
      </c>
      <c r="BC28" s="37">
        <v>22782.193629391899</v>
      </c>
      <c r="BD28" s="37">
        <v>8180.3640981427397</v>
      </c>
      <c r="BE28" s="37">
        <v>2450.5250117882501</v>
      </c>
      <c r="BF28" s="37">
        <v>3601.63568740849</v>
      </c>
      <c r="BG28" s="37">
        <v>7923.0156347575203</v>
      </c>
      <c r="BH28" s="37">
        <v>1265.8266490533999</v>
      </c>
      <c r="BI28" s="37">
        <v>3258.9255668717001</v>
      </c>
      <c r="BJ28" s="37">
        <v>245968.258518193</v>
      </c>
      <c r="BK28" s="37">
        <v>78348.373285509995</v>
      </c>
      <c r="BL28" s="37">
        <v>0.31701690597337101</v>
      </c>
      <c r="BM28" s="37">
        <v>261.28425114305901</v>
      </c>
      <c r="BN28" s="37">
        <v>143.523069620386</v>
      </c>
      <c r="BO28" s="37">
        <v>3442.3194541186399</v>
      </c>
      <c r="BP28" s="37">
        <v>80.298111726407598</v>
      </c>
      <c r="BQ28" s="37">
        <v>129.13542267237301</v>
      </c>
      <c r="BR28" s="37">
        <v>9.6024259454257006</v>
      </c>
      <c r="BS28" s="37">
        <v>2416.8387011036202</v>
      </c>
      <c r="BT28" s="37">
        <v>1394.5094954737799</v>
      </c>
      <c r="BU28" s="37">
        <v>394.85382247115302</v>
      </c>
      <c r="BV28" s="37">
        <v>352.186989262971</v>
      </c>
      <c r="BW28" s="37">
        <v>789.90594934398405</v>
      </c>
      <c r="BX28" s="37">
        <v>205.246001365963</v>
      </c>
      <c r="BY28" s="37">
        <v>95.796317386871294</v>
      </c>
      <c r="BZ28" s="37">
        <v>18.4491766790557</v>
      </c>
      <c r="CA28" s="37">
        <v>191.597505212931</v>
      </c>
      <c r="CB28" s="37">
        <v>983.95534430995497</v>
      </c>
      <c r="CC28" s="37">
        <v>9536.1347366722803</v>
      </c>
      <c r="CD28" s="37">
        <v>49416.2374941179</v>
      </c>
      <c r="CE28" s="37">
        <v>76379.387545991107</v>
      </c>
      <c r="CF28" s="37">
        <v>421341.67776189698</v>
      </c>
      <c r="CG28" s="41">
        <v>1.7702710770000001</v>
      </c>
      <c r="CH28" s="37">
        <f t="shared" si="4"/>
        <v>6196.9564228866857</v>
      </c>
      <c r="CI28" s="37">
        <f t="shared" si="1"/>
        <v>556673.43743380997</v>
      </c>
      <c r="CJ28" s="37">
        <f t="shared" si="2"/>
        <v>517952.74503414769</v>
      </c>
      <c r="CK28" s="37">
        <f t="shared" si="3"/>
        <v>38720.692399662279</v>
      </c>
    </row>
    <row r="29" spans="1:89" x14ac:dyDescent="0.25">
      <c r="A29" s="37">
        <v>2031</v>
      </c>
      <c r="B29" s="37">
        <v>10708.1608771268</v>
      </c>
      <c r="C29" s="37">
        <v>6375.3174941546404</v>
      </c>
      <c r="D29" s="37">
        <v>4857.8113239345303</v>
      </c>
      <c r="E29" s="37">
        <v>500.80750134932401</v>
      </c>
      <c r="F29" s="37">
        <v>1603.91589533827</v>
      </c>
      <c r="G29" s="37">
        <v>978.81685440249805</v>
      </c>
      <c r="H29" s="37">
        <v>152.4384751366</v>
      </c>
      <c r="I29" s="37">
        <v>1135.7223626355899</v>
      </c>
      <c r="J29" s="37">
        <v>1219.42534220929</v>
      </c>
      <c r="K29" s="37">
        <v>1155.35318055576</v>
      </c>
      <c r="L29" s="37">
        <v>497.14243724785001</v>
      </c>
      <c r="M29" s="37">
        <v>22344.459917119999</v>
      </c>
      <c r="N29" s="37">
        <v>7808.4241326538204</v>
      </c>
      <c r="O29" s="37">
        <v>2373.2972975866501</v>
      </c>
      <c r="P29" s="37">
        <v>3637.3455366959101</v>
      </c>
      <c r="Q29" s="37">
        <v>7499.7353528168496</v>
      </c>
      <c r="R29" s="37">
        <v>1152.73453994083</v>
      </c>
      <c r="S29" s="37">
        <v>3223.5647643963798</v>
      </c>
      <c r="T29" s="37">
        <v>231286.376556442</v>
      </c>
      <c r="U29" s="37">
        <v>78415.096289803201</v>
      </c>
      <c r="V29" s="37">
        <v>0.70480470634124104</v>
      </c>
      <c r="W29" s="37">
        <v>407.88518297980198</v>
      </c>
      <c r="X29" s="37">
        <v>150.28554699618999</v>
      </c>
      <c r="Y29" s="37">
        <v>2838.0185906419701</v>
      </c>
      <c r="Z29" s="37">
        <v>65.853085631779393</v>
      </c>
      <c r="AA29" s="37">
        <v>103.994486992028</v>
      </c>
      <c r="AB29" s="37">
        <v>51.1844134934409</v>
      </c>
      <c r="AC29" s="37">
        <v>1343.6426777434301</v>
      </c>
      <c r="AD29" s="37">
        <v>1067.6164292332601</v>
      </c>
      <c r="AE29" s="37">
        <v>367.13659008587899</v>
      </c>
      <c r="AF29" s="37">
        <v>608.76433340464803</v>
      </c>
      <c r="AG29" s="37">
        <v>810.22531559253798</v>
      </c>
      <c r="AH29" s="37">
        <v>165.66321640653601</v>
      </c>
      <c r="AI29" s="37">
        <v>1.4540706438817701</v>
      </c>
      <c r="AJ29" s="37">
        <v>19.9830272067816</v>
      </c>
      <c r="AK29" s="37">
        <v>72.986801010552298</v>
      </c>
      <c r="AL29" s="37">
        <v>355.98069796330998</v>
      </c>
      <c r="AM29" s="37">
        <v>3364.3526160425899</v>
      </c>
      <c r="AN29" s="37">
        <v>49554.808274853698</v>
      </c>
      <c r="AO29" s="37">
        <v>78118.367279798098</v>
      </c>
      <c r="AP29" s="37">
        <v>395357.32548424701</v>
      </c>
      <c r="AQ29" s="37">
        <v>1.671337152</v>
      </c>
      <c r="AR29" s="37">
        <v>11023.458182866299</v>
      </c>
      <c r="AS29" s="37">
        <v>6830.4300280546904</v>
      </c>
      <c r="AT29" s="37">
        <v>11420.1955598718</v>
      </c>
      <c r="AU29" s="37">
        <v>534.57945355861295</v>
      </c>
      <c r="AV29" s="37">
        <v>1776.3749400432901</v>
      </c>
      <c r="AW29" s="37">
        <v>1027.7430487920999</v>
      </c>
      <c r="AX29" s="37">
        <v>177.216107449699</v>
      </c>
      <c r="AY29" s="37">
        <v>1777.5051084297399</v>
      </c>
      <c r="AZ29" s="37">
        <v>1204.35713993837</v>
      </c>
      <c r="BA29" s="37">
        <v>1184.19484461716</v>
      </c>
      <c r="BB29" s="37">
        <v>502.69542509957</v>
      </c>
      <c r="BC29" s="37">
        <v>23416.7903870829</v>
      </c>
      <c r="BD29" s="37">
        <v>8351.1878977091092</v>
      </c>
      <c r="BE29" s="37">
        <v>2541.7037508010199</v>
      </c>
      <c r="BF29" s="37">
        <v>3650.7836697104899</v>
      </c>
      <c r="BG29" s="37">
        <v>8146.4421064955604</v>
      </c>
      <c r="BH29" s="37">
        <v>1307.87337690916</v>
      </c>
      <c r="BI29" s="37">
        <v>3342.5247232142201</v>
      </c>
      <c r="BJ29" s="37">
        <v>251951.88193070001</v>
      </c>
      <c r="BK29" s="37">
        <v>80227.606506648299</v>
      </c>
      <c r="BL29" s="37">
        <v>0.29413367966777398</v>
      </c>
      <c r="BM29" s="37">
        <v>242.151836175505</v>
      </c>
      <c r="BN29" s="37">
        <v>156.40471449485699</v>
      </c>
      <c r="BO29" s="37">
        <v>3190.8013655423301</v>
      </c>
      <c r="BP29" s="37">
        <v>9.8436537309994604E-2</v>
      </c>
      <c r="BQ29" s="37">
        <v>66.843558511404794</v>
      </c>
      <c r="BR29" s="37">
        <v>9.8020632987926</v>
      </c>
      <c r="BS29" s="37">
        <v>1707.7375631150901</v>
      </c>
      <c r="BT29" s="37">
        <v>1509.4559787856799</v>
      </c>
      <c r="BU29" s="37">
        <v>426.84365064978903</v>
      </c>
      <c r="BV29" s="37">
        <v>9.8436537309994604E-2</v>
      </c>
      <c r="BW29" s="37">
        <v>709.61415378765901</v>
      </c>
      <c r="BX29" s="37">
        <v>213.58505482150599</v>
      </c>
      <c r="BY29" s="37">
        <v>112.224503107668</v>
      </c>
      <c r="BZ29" s="37">
        <v>18.7679848720826</v>
      </c>
      <c r="CA29" s="37">
        <v>220.66818822738901</v>
      </c>
      <c r="CB29" s="37">
        <v>1053.0207732458</v>
      </c>
      <c r="CC29" s="37">
        <v>9564.2914985525204</v>
      </c>
      <c r="CD29" s="37">
        <v>50305.066548382703</v>
      </c>
      <c r="CE29" s="37">
        <v>75444.722838663802</v>
      </c>
      <c r="CF29" s="37">
        <v>430033.95662641898</v>
      </c>
      <c r="CG29" s="41">
        <v>1.8165196509999999</v>
      </c>
      <c r="CH29" s="37">
        <f t="shared" si="4"/>
        <v>5418.8068478571722</v>
      </c>
      <c r="CI29" s="37">
        <f t="shared" si="1"/>
        <v>565348.03746898111</v>
      </c>
      <c r="CJ29" s="37">
        <f t="shared" si="2"/>
        <v>526394.85357297363</v>
      </c>
      <c r="CK29" s="37">
        <f t="shared" si="3"/>
        <v>38953.183896007482</v>
      </c>
    </row>
    <row r="30" spans="1:89" x14ac:dyDescent="0.25">
      <c r="A30" s="37">
        <v>2032</v>
      </c>
      <c r="B30" s="37">
        <v>10950.9239294037</v>
      </c>
      <c r="C30" s="37">
        <v>6538.2561679177197</v>
      </c>
      <c r="D30" s="37">
        <v>4975.8576448631202</v>
      </c>
      <c r="E30" s="37">
        <v>512.675181151689</v>
      </c>
      <c r="F30" s="37">
        <v>1633.97341950646</v>
      </c>
      <c r="G30" s="37">
        <v>1007.61708809395</v>
      </c>
      <c r="H30" s="37">
        <v>155.676144473107</v>
      </c>
      <c r="I30" s="37">
        <v>1180.5167102845201</v>
      </c>
      <c r="J30" s="37">
        <v>1244.4071982455901</v>
      </c>
      <c r="K30" s="37">
        <v>1181.9042076849601</v>
      </c>
      <c r="L30" s="37">
        <v>508.08194364282099</v>
      </c>
      <c r="M30" s="37">
        <v>22838.377670720201</v>
      </c>
      <c r="N30" s="37">
        <v>7953.2645925859097</v>
      </c>
      <c r="O30" s="37">
        <v>2451.7414155807101</v>
      </c>
      <c r="P30" s="37">
        <v>3684.8795765817699</v>
      </c>
      <c r="Q30" s="37">
        <v>7664.7449156952098</v>
      </c>
      <c r="R30" s="37">
        <v>1177.9327487733899</v>
      </c>
      <c r="S30" s="37">
        <v>3301.4130594153298</v>
      </c>
      <c r="T30" s="37">
        <v>236036.042800861</v>
      </c>
      <c r="U30" s="37">
        <v>80217.877945739805</v>
      </c>
      <c r="V30" s="37">
        <v>0.70652209780287001</v>
      </c>
      <c r="W30" s="37">
        <v>403.81207076585798</v>
      </c>
      <c r="X30" s="37">
        <v>147.01227502271499</v>
      </c>
      <c r="Y30" s="37">
        <v>2654.69759855335</v>
      </c>
      <c r="Z30" s="37">
        <v>64.086161827013598</v>
      </c>
      <c r="AA30" s="37">
        <v>102.488366171146</v>
      </c>
      <c r="AB30" s="37">
        <v>50.330466410065299</v>
      </c>
      <c r="AC30" s="37">
        <v>1342.00989674978</v>
      </c>
      <c r="AD30" s="37">
        <v>1097.5756528619199</v>
      </c>
      <c r="AE30" s="37">
        <v>359.52075705856498</v>
      </c>
      <c r="AF30" s="37">
        <v>631.08979788612999</v>
      </c>
      <c r="AG30" s="37">
        <v>789.67252346838404</v>
      </c>
      <c r="AH30" s="37">
        <v>166.72715983683199</v>
      </c>
      <c r="AI30" s="37">
        <v>1.4113060536625499</v>
      </c>
      <c r="AJ30" s="37">
        <v>19.677830617069201</v>
      </c>
      <c r="AK30" s="37">
        <v>75.209733964214294</v>
      </c>
      <c r="AL30" s="37">
        <v>356.83170488199403</v>
      </c>
      <c r="AM30" s="37">
        <v>3061.5550806254901</v>
      </c>
      <c r="AN30" s="37">
        <v>50442.830076938102</v>
      </c>
      <c r="AO30" s="37">
        <v>77405.873406388797</v>
      </c>
      <c r="AP30" s="37">
        <v>403479.02419938101</v>
      </c>
      <c r="AQ30" s="37">
        <v>1.6997258749999999</v>
      </c>
      <c r="AR30" s="37">
        <v>11470.7931850815</v>
      </c>
      <c r="AS30" s="37">
        <v>7089.4019891178204</v>
      </c>
      <c r="AT30" s="37">
        <v>11220.1034771506</v>
      </c>
      <c r="AU30" s="37">
        <v>555.41876143914999</v>
      </c>
      <c r="AV30" s="37">
        <v>1835.38586629928</v>
      </c>
      <c r="AW30" s="37">
        <v>1071.0450731077899</v>
      </c>
      <c r="AX30" s="37">
        <v>187.37469842347099</v>
      </c>
      <c r="AY30" s="37">
        <v>2044.4149419328201</v>
      </c>
      <c r="AZ30" s="37">
        <v>1227.45273556447</v>
      </c>
      <c r="BA30" s="37">
        <v>1223.7502842643901</v>
      </c>
      <c r="BB30" s="37">
        <v>516.57133941871405</v>
      </c>
      <c r="BC30" s="37">
        <v>24115.318977778901</v>
      </c>
      <c r="BD30" s="37">
        <v>8513.6175998676408</v>
      </c>
      <c r="BE30" s="37">
        <v>2638.73204483583</v>
      </c>
      <c r="BF30" s="37">
        <v>3708.1081298593599</v>
      </c>
      <c r="BG30" s="37">
        <v>8404.8158494754298</v>
      </c>
      <c r="BH30" s="37">
        <v>1354.2396106559099</v>
      </c>
      <c r="BI30" s="37">
        <v>3437.93871674415</v>
      </c>
      <c r="BJ30" s="37">
        <v>258383.96832626101</v>
      </c>
      <c r="BK30" s="37">
        <v>82180.716633488002</v>
      </c>
      <c r="BL30" s="37">
        <v>0.27141943968869597</v>
      </c>
      <c r="BM30" s="37">
        <v>221.378901899673</v>
      </c>
      <c r="BN30" s="37">
        <v>173.63615457668999</v>
      </c>
      <c r="BO30" s="37">
        <v>2768.1827757363799</v>
      </c>
      <c r="BP30" s="37">
        <v>9.8337708937559706E-2</v>
      </c>
      <c r="BQ30" s="37">
        <v>53.219312490538201</v>
      </c>
      <c r="BR30" s="37">
        <v>8.9066783646507197</v>
      </c>
      <c r="BS30" s="37">
        <v>1562.77661517403</v>
      </c>
      <c r="BT30" s="37">
        <v>1473.9014473621</v>
      </c>
      <c r="BU30" s="37">
        <v>395.670700580892</v>
      </c>
      <c r="BV30" s="37">
        <v>9.8337708937559706E-2</v>
      </c>
      <c r="BW30" s="37">
        <v>635.06608410894103</v>
      </c>
      <c r="BX30" s="37">
        <v>226.70444986624599</v>
      </c>
      <c r="BY30" s="37">
        <v>133.51895939483899</v>
      </c>
      <c r="BZ30" s="37">
        <v>19.618857828861898</v>
      </c>
      <c r="CA30" s="37">
        <v>255.80236668328001</v>
      </c>
      <c r="CB30" s="37">
        <v>1145.0601136595001</v>
      </c>
      <c r="CC30" s="37">
        <v>8829.35354342358</v>
      </c>
      <c r="CD30" s="37">
        <v>51211.5594276052</v>
      </c>
      <c r="CE30" s="37">
        <v>74511.356303741893</v>
      </c>
      <c r="CF30" s="37">
        <v>440253.07974883798</v>
      </c>
      <c r="CG30" s="41">
        <v>1.8618445770000001</v>
      </c>
      <c r="CH30" s="37">
        <f t="shared" si="4"/>
        <v>5386.7880028353757</v>
      </c>
      <c r="CI30" s="37">
        <f t="shared" si="1"/>
        <v>574805.34902812098</v>
      </c>
      <c r="CJ30" s="37">
        <f t="shared" si="2"/>
        <v>534389.28274939989</v>
      </c>
      <c r="CK30" s="37">
        <f t="shared" si="3"/>
        <v>40416.066278721089</v>
      </c>
    </row>
    <row r="31" spans="1:89" x14ac:dyDescent="0.25">
      <c r="A31" s="37">
        <v>2033</v>
      </c>
      <c r="B31" s="37">
        <v>11209.3480806933</v>
      </c>
      <c r="C31" s="37">
        <v>6709.1759714166801</v>
      </c>
      <c r="D31" s="37">
        <v>5103.0065855981002</v>
      </c>
      <c r="E31" s="37">
        <v>525.29965905272502</v>
      </c>
      <c r="F31" s="37">
        <v>1665.3288673171201</v>
      </c>
      <c r="G31" s="37">
        <v>1038.28031111116</v>
      </c>
      <c r="H31" s="37">
        <v>159.26021927001599</v>
      </c>
      <c r="I31" s="37">
        <v>1228.6272545985901</v>
      </c>
      <c r="J31" s="37">
        <v>1271.1916746899201</v>
      </c>
      <c r="K31" s="37">
        <v>1209.57479978322</v>
      </c>
      <c r="L31" s="37">
        <v>519.76101710436103</v>
      </c>
      <c r="M31" s="37">
        <v>23357.645641102099</v>
      </c>
      <c r="N31" s="37">
        <v>8100.4392360422798</v>
      </c>
      <c r="O31" s="37">
        <v>2534.5157016117701</v>
      </c>
      <c r="P31" s="37">
        <v>3733.9704177906301</v>
      </c>
      <c r="Q31" s="37">
        <v>7846.2920859839896</v>
      </c>
      <c r="R31" s="37">
        <v>1205.53279777478</v>
      </c>
      <c r="S31" s="37">
        <v>3385.0104917783401</v>
      </c>
      <c r="T31" s="37">
        <v>241037.540821225</v>
      </c>
      <c r="U31" s="37">
        <v>82083.269142594494</v>
      </c>
      <c r="V31" s="37">
        <v>0.71080279381632305</v>
      </c>
      <c r="W31" s="37">
        <v>400.17495381861102</v>
      </c>
      <c r="X31" s="37">
        <v>143.63872004513999</v>
      </c>
      <c r="Y31" s="37">
        <v>2480.41247747135</v>
      </c>
      <c r="Z31" s="37">
        <v>62.351815256202002</v>
      </c>
      <c r="AA31" s="37">
        <v>101.04804666009299</v>
      </c>
      <c r="AB31" s="37">
        <v>49.506685835252902</v>
      </c>
      <c r="AC31" s="37">
        <v>1340.4859657895299</v>
      </c>
      <c r="AD31" s="37">
        <v>1128.9658190642599</v>
      </c>
      <c r="AE31" s="37">
        <v>352.87009712765098</v>
      </c>
      <c r="AF31" s="37">
        <v>616.95551912685005</v>
      </c>
      <c r="AG31" s="37">
        <v>771.64836697761598</v>
      </c>
      <c r="AH31" s="37">
        <v>167.67130471949901</v>
      </c>
      <c r="AI31" s="37">
        <v>1.37349702538978</v>
      </c>
      <c r="AJ31" s="37">
        <v>19.420753738896799</v>
      </c>
      <c r="AK31" s="37">
        <v>77.519283658963204</v>
      </c>
      <c r="AL31" s="37">
        <v>357.93893220971898</v>
      </c>
      <c r="AM31" s="37">
        <v>2681.8698109250099</v>
      </c>
      <c r="AN31" s="37">
        <v>51350.848192530699</v>
      </c>
      <c r="AO31" s="37">
        <v>76711.760221689197</v>
      </c>
      <c r="AP31" s="37">
        <v>411995.763825642</v>
      </c>
      <c r="AQ31" s="37">
        <v>1.7274788409999999</v>
      </c>
      <c r="AR31" s="37">
        <v>11985.1606293369</v>
      </c>
      <c r="AS31" s="37">
        <v>7368.8877696167101</v>
      </c>
      <c r="AT31" s="37">
        <v>10980.3035448679</v>
      </c>
      <c r="AU31" s="37">
        <v>578.384941241089</v>
      </c>
      <c r="AV31" s="37">
        <v>1897.8419985517801</v>
      </c>
      <c r="AW31" s="37">
        <v>1118.70960083862</v>
      </c>
      <c r="AX31" s="37">
        <v>199.079812686503</v>
      </c>
      <c r="AY31" s="37">
        <v>2373.38461306203</v>
      </c>
      <c r="AZ31" s="37">
        <v>1251.81366864084</v>
      </c>
      <c r="BA31" s="37">
        <v>1267.67759310714</v>
      </c>
      <c r="BB31" s="37">
        <v>531.75982156322198</v>
      </c>
      <c r="BC31" s="37">
        <v>24861.474850573999</v>
      </c>
      <c r="BD31" s="37">
        <v>8668.4745962773304</v>
      </c>
      <c r="BE31" s="37">
        <v>2741.6141598368199</v>
      </c>
      <c r="BF31" s="37">
        <v>3771.2637455415802</v>
      </c>
      <c r="BG31" s="37">
        <v>8691.73294017646</v>
      </c>
      <c r="BH31" s="37">
        <v>1404.7930885618</v>
      </c>
      <c r="BI31" s="37">
        <v>3542.8557278036601</v>
      </c>
      <c r="BJ31" s="37">
        <v>265150.71958039101</v>
      </c>
      <c r="BK31" s="37">
        <v>84204.529837533701</v>
      </c>
      <c r="BL31" s="37">
        <v>0.249975885854861</v>
      </c>
      <c r="BM31" s="37">
        <v>200.98956145031499</v>
      </c>
      <c r="BN31" s="37">
        <v>194.00497004630901</v>
      </c>
      <c r="BO31" s="37">
        <v>2207.7055682259602</v>
      </c>
      <c r="BP31" s="37">
        <v>9.8269654344378399E-2</v>
      </c>
      <c r="BQ31" s="37">
        <v>36.028990761083797</v>
      </c>
      <c r="BR31" s="37">
        <v>7.5987778032080797</v>
      </c>
      <c r="BS31" s="37">
        <v>1354.8897726232699</v>
      </c>
      <c r="BT31" s="37">
        <v>1390.5605614436299</v>
      </c>
      <c r="BU31" s="37">
        <v>349.00550906014399</v>
      </c>
      <c r="BV31" s="37">
        <v>9.8269654344378399E-2</v>
      </c>
      <c r="BW31" s="37">
        <v>564.03860833893998</v>
      </c>
      <c r="BX31" s="37">
        <v>240.876884964217</v>
      </c>
      <c r="BY31" s="37">
        <v>158.58591361790599</v>
      </c>
      <c r="BZ31" s="37">
        <v>20.621680290791801</v>
      </c>
      <c r="CA31" s="37">
        <v>295.41785839636202</v>
      </c>
      <c r="CB31" s="37">
        <v>1243.8403991958</v>
      </c>
      <c r="CC31" s="37">
        <v>7724.5713975868202</v>
      </c>
      <c r="CD31" s="37">
        <v>52132.6861345383</v>
      </c>
      <c r="CE31" s="37">
        <v>73600.775532327694</v>
      </c>
      <c r="CF31" s="37">
        <v>450855.074212879</v>
      </c>
      <c r="CG31" s="41">
        <v>1.906775903</v>
      </c>
      <c r="CH31" s="37">
        <f t="shared" si="4"/>
        <v>5247.9018192927742</v>
      </c>
      <c r="CI31" s="37">
        <f t="shared" si="1"/>
        <v>584313.10715607437</v>
      </c>
      <c r="CJ31" s="37">
        <f t="shared" si="2"/>
        <v>542740.24204300228</v>
      </c>
      <c r="CK31" s="37">
        <f t="shared" si="3"/>
        <v>41572.865113072097</v>
      </c>
    </row>
    <row r="32" spans="1:89" x14ac:dyDescent="0.25">
      <c r="A32" s="37">
        <v>2034</v>
      </c>
      <c r="B32" s="37">
        <v>11477.565316935499</v>
      </c>
      <c r="C32" s="37">
        <v>6883.9561586987102</v>
      </c>
      <c r="D32" s="37">
        <v>5236.8644668018796</v>
      </c>
      <c r="E32" s="37">
        <v>538.38530198849298</v>
      </c>
      <c r="F32" s="37">
        <v>1697.5839476712199</v>
      </c>
      <c r="G32" s="37">
        <v>1070.20027887069</v>
      </c>
      <c r="H32" s="37">
        <v>163.11214018055301</v>
      </c>
      <c r="I32" s="37">
        <v>1279.6500366964401</v>
      </c>
      <c r="J32" s="37">
        <v>1299.1888467414601</v>
      </c>
      <c r="K32" s="37">
        <v>1238.41145346646</v>
      </c>
      <c r="L32" s="37">
        <v>531.91606297961403</v>
      </c>
      <c r="M32" s="37">
        <v>23892.320048171499</v>
      </c>
      <c r="N32" s="37">
        <v>8249.5344568128094</v>
      </c>
      <c r="O32" s="37">
        <v>2619.5933972645898</v>
      </c>
      <c r="P32" s="37">
        <v>3781.4470673655401</v>
      </c>
      <c r="Q32" s="37">
        <v>8038.8408032727502</v>
      </c>
      <c r="R32" s="37">
        <v>1234.7578649080499</v>
      </c>
      <c r="S32" s="37">
        <v>3472.35415416866</v>
      </c>
      <c r="T32" s="37">
        <v>246180.309244554</v>
      </c>
      <c r="U32" s="37">
        <v>83990.427263122299</v>
      </c>
      <c r="V32" s="37">
        <v>0.71645621895234302</v>
      </c>
      <c r="W32" s="37">
        <v>396.76444239562699</v>
      </c>
      <c r="X32" s="37">
        <v>140.134291956227</v>
      </c>
      <c r="Y32" s="37">
        <v>2289.8667152490698</v>
      </c>
      <c r="Z32" s="37">
        <v>60.182970839658701</v>
      </c>
      <c r="AA32" s="37">
        <v>98.985032503125097</v>
      </c>
      <c r="AB32" s="37">
        <v>48.372799181654202</v>
      </c>
      <c r="AC32" s="37">
        <v>1332.10734816578</v>
      </c>
      <c r="AD32" s="37">
        <v>1156.7625759648399</v>
      </c>
      <c r="AE32" s="37">
        <v>344.21564994380702</v>
      </c>
      <c r="AF32" s="37">
        <v>635.41053746601006</v>
      </c>
      <c r="AG32" s="37">
        <v>755.12563663445405</v>
      </c>
      <c r="AH32" s="37">
        <v>168.50719421441701</v>
      </c>
      <c r="AI32" s="37">
        <v>1.33911025434026</v>
      </c>
      <c r="AJ32" s="37">
        <v>19.192467688837301</v>
      </c>
      <c r="AK32" s="37">
        <v>79.907155932037597</v>
      </c>
      <c r="AL32" s="37">
        <v>359.00119217515402</v>
      </c>
      <c r="AM32" s="37">
        <v>2351.3737984129202</v>
      </c>
      <c r="AN32" s="37">
        <v>52260.175853607201</v>
      </c>
      <c r="AO32" s="37">
        <v>76022.597271120307</v>
      </c>
      <c r="AP32" s="37">
        <v>420763.00989457098</v>
      </c>
      <c r="AQ32" s="37">
        <v>1.7555221350000001</v>
      </c>
      <c r="AR32" s="37">
        <v>12544.881871798099</v>
      </c>
      <c r="AS32" s="37">
        <v>7661.7866118370703</v>
      </c>
      <c r="AT32" s="37">
        <v>10706.560167608301</v>
      </c>
      <c r="AU32" s="37">
        <v>602.87298663038803</v>
      </c>
      <c r="AV32" s="37">
        <v>1962.6172289460401</v>
      </c>
      <c r="AW32" s="37">
        <v>1169.63947187241</v>
      </c>
      <c r="AX32" s="37">
        <v>212.054602080546</v>
      </c>
      <c r="AY32" s="37">
        <v>2763.7440322085399</v>
      </c>
      <c r="AZ32" s="37">
        <v>1276.9419107231199</v>
      </c>
      <c r="BA32" s="37">
        <v>1313.3829933183899</v>
      </c>
      <c r="BB32" s="37">
        <v>547.89458371206899</v>
      </c>
      <c r="BC32" s="37">
        <v>25641.1464169832</v>
      </c>
      <c r="BD32" s="37">
        <v>8818.6703509147592</v>
      </c>
      <c r="BE32" s="37">
        <v>2848.6859032330399</v>
      </c>
      <c r="BF32" s="37">
        <v>3837.05311246868</v>
      </c>
      <c r="BG32" s="37">
        <v>8999.0314771462199</v>
      </c>
      <c r="BH32" s="37">
        <v>1458.77711609074</v>
      </c>
      <c r="BI32" s="37">
        <v>3654.8972720982601</v>
      </c>
      <c r="BJ32" s="37">
        <v>272141.71838955401</v>
      </c>
      <c r="BK32" s="37">
        <v>86293.136891029906</v>
      </c>
      <c r="BL32" s="37">
        <v>0.230206974715673</v>
      </c>
      <c r="BM32" s="37">
        <v>181.637150690879</v>
      </c>
      <c r="BN32" s="37">
        <v>217.265161701773</v>
      </c>
      <c r="BO32" s="37">
        <v>1720.7035916688101</v>
      </c>
      <c r="BP32" s="37">
        <v>9.8219735290621002E-2</v>
      </c>
      <c r="BQ32" s="37">
        <v>21.577773886673199</v>
      </c>
      <c r="BR32" s="37">
        <v>6.4240480673504399</v>
      </c>
      <c r="BS32" s="37">
        <v>1169.0635737584601</v>
      </c>
      <c r="BT32" s="37">
        <v>1312.06553854609</v>
      </c>
      <c r="BU32" s="37">
        <v>307.09099582771802</v>
      </c>
      <c r="BV32" s="37">
        <v>9.8219735290621002E-2</v>
      </c>
      <c r="BW32" s="37">
        <v>496.60971510051002</v>
      </c>
      <c r="BX32" s="37">
        <v>254.54381546539901</v>
      </c>
      <c r="BY32" s="37">
        <v>186.91544965096699</v>
      </c>
      <c r="BZ32" s="37">
        <v>21.6335962318743</v>
      </c>
      <c r="CA32" s="37">
        <v>338.59552525401102</v>
      </c>
      <c r="CB32" s="37">
        <v>1341.8348302578099</v>
      </c>
      <c r="CC32" s="37">
        <v>6454.2151503782998</v>
      </c>
      <c r="CD32" s="37">
        <v>53056.940607098601</v>
      </c>
      <c r="CE32" s="37">
        <v>72722.810354618399</v>
      </c>
      <c r="CF32" s="37">
        <v>462031.88078379899</v>
      </c>
      <c r="CG32" s="41">
        <v>1.9518008090000001</v>
      </c>
      <c r="CH32" s="37">
        <f t="shared" si="4"/>
        <v>5149.1067064293929</v>
      </c>
      <c r="CI32" s="37">
        <f t="shared" si="1"/>
        <v>594265.84691490268</v>
      </c>
      <c r="CJ32" s="37">
        <f t="shared" si="2"/>
        <v>551397.15681059565</v>
      </c>
      <c r="CK32" s="37">
        <f t="shared" si="3"/>
        <v>42868.690104307025</v>
      </c>
    </row>
    <row r="33" spans="1:90" x14ac:dyDescent="0.25">
      <c r="A33" s="37">
        <v>2035</v>
      </c>
      <c r="B33" s="37">
        <v>11753.6596808545</v>
      </c>
      <c r="C33" s="37">
        <v>7061.1065294628797</v>
      </c>
      <c r="D33" s="37">
        <v>5376.6597111614901</v>
      </c>
      <c r="E33" s="37">
        <v>551.824346953092</v>
      </c>
      <c r="F33" s="37">
        <v>1730.6797524762401</v>
      </c>
      <c r="G33" s="37">
        <v>1103.1327380037999</v>
      </c>
      <c r="H33" s="37">
        <v>167.20656508802099</v>
      </c>
      <c r="I33" s="37">
        <v>1333.51460293591</v>
      </c>
      <c r="J33" s="37">
        <v>1328.2221384321699</v>
      </c>
      <c r="K33" s="37">
        <v>1268.44141804437</v>
      </c>
      <c r="L33" s="37">
        <v>544.46707166862404</v>
      </c>
      <c r="M33" s="37">
        <v>24439.516103772901</v>
      </c>
      <c r="N33" s="37">
        <v>8400.7654787538904</v>
      </c>
      <c r="O33" s="37">
        <v>2707.02760991079</v>
      </c>
      <c r="P33" s="37">
        <v>3827.57289543046</v>
      </c>
      <c r="Q33" s="37">
        <v>8239.6670209999393</v>
      </c>
      <c r="R33" s="37">
        <v>1265.27294169637</v>
      </c>
      <c r="S33" s="37">
        <v>3562.7452248879599</v>
      </c>
      <c r="T33" s="37">
        <v>251435.13743594199</v>
      </c>
      <c r="U33" s="37">
        <v>85943.165535563501</v>
      </c>
      <c r="V33" s="37">
        <v>0.722994283291713</v>
      </c>
      <c r="W33" s="37">
        <v>393.52766709044602</v>
      </c>
      <c r="X33" s="37">
        <v>136.51760699705699</v>
      </c>
      <c r="Y33" s="37">
        <v>2079.6307230658899</v>
      </c>
      <c r="Z33" s="37">
        <v>57.485564631530202</v>
      </c>
      <c r="AA33" s="37">
        <v>96.133396296975306</v>
      </c>
      <c r="AB33" s="37">
        <v>46.849579773312499</v>
      </c>
      <c r="AC33" s="37">
        <v>1315.10163908045</v>
      </c>
      <c r="AD33" s="37">
        <v>1179.20698463197</v>
      </c>
      <c r="AE33" s="37">
        <v>345.759930590338</v>
      </c>
      <c r="AF33" s="37">
        <v>664.469523436386</v>
      </c>
      <c r="AG33" s="37">
        <v>739.68840162075298</v>
      </c>
      <c r="AH33" s="37">
        <v>169.22901135928799</v>
      </c>
      <c r="AI33" s="37">
        <v>1.30745793268778</v>
      </c>
      <c r="AJ33" s="37">
        <v>18.984842722678099</v>
      </c>
      <c r="AK33" s="37">
        <v>82.364659337775095</v>
      </c>
      <c r="AL33" s="37">
        <v>359.90290224116802</v>
      </c>
      <c r="AM33" s="37">
        <v>2059.05392841411</v>
      </c>
      <c r="AN33" s="37">
        <v>53170.903481601701</v>
      </c>
      <c r="AO33" s="37">
        <v>75346.136228306204</v>
      </c>
      <c r="AP33" s="37">
        <v>429726.66760967602</v>
      </c>
      <c r="AQ33" s="37">
        <v>1.784055621</v>
      </c>
      <c r="AR33" s="37">
        <v>13135.9713040153</v>
      </c>
      <c r="AS33" s="37">
        <v>7963.5701739115302</v>
      </c>
      <c r="AT33" s="37">
        <v>10402.898293587399</v>
      </c>
      <c r="AU33" s="37">
        <v>628.48362205508795</v>
      </c>
      <c r="AV33" s="37">
        <v>2029.23577570564</v>
      </c>
      <c r="AW33" s="37">
        <v>1223.1051609874</v>
      </c>
      <c r="AX33" s="37">
        <v>226.11967096933401</v>
      </c>
      <c r="AY33" s="37">
        <v>3215.2517484826999</v>
      </c>
      <c r="AZ33" s="37">
        <v>1302.5819585870499</v>
      </c>
      <c r="BA33" s="37">
        <v>1361.3233353954299</v>
      </c>
      <c r="BB33" s="37">
        <v>564.75719906359495</v>
      </c>
      <c r="BC33" s="37">
        <v>26445.761908212</v>
      </c>
      <c r="BD33" s="37">
        <v>8967.6814195552197</v>
      </c>
      <c r="BE33" s="37">
        <v>2959.8197726118101</v>
      </c>
      <c r="BF33" s="37">
        <v>3904.9152937918798</v>
      </c>
      <c r="BG33" s="37">
        <v>9320.3194675214509</v>
      </c>
      <c r="BH33" s="37">
        <v>1515.4638935383</v>
      </c>
      <c r="BI33" s="37">
        <v>3772.3698271554499</v>
      </c>
      <c r="BJ33" s="37">
        <v>279293.75813986501</v>
      </c>
      <c r="BK33" s="37">
        <v>88444.485089137801</v>
      </c>
      <c r="BL33" s="37">
        <v>0.21235996287459399</v>
      </c>
      <c r="BM33" s="37">
        <v>163.50609743044399</v>
      </c>
      <c r="BN33" s="37">
        <v>243.44855119155301</v>
      </c>
      <c r="BO33" s="37">
        <v>1342.35663755071</v>
      </c>
      <c r="BP33" s="37">
        <v>9.8184832549411197E-2</v>
      </c>
      <c r="BQ33" s="37">
        <v>10.748544010144</v>
      </c>
      <c r="BR33" s="37">
        <v>5.4904637788152399</v>
      </c>
      <c r="BS33" s="37">
        <v>1021.31229623912</v>
      </c>
      <c r="BT33" s="37">
        <v>1250.7703844203099</v>
      </c>
      <c r="BU33" s="37">
        <v>285.60749609406201</v>
      </c>
      <c r="BV33" s="37">
        <v>9.8184832549411197E-2</v>
      </c>
      <c r="BW33" s="37">
        <v>433.66268442381897</v>
      </c>
      <c r="BX33" s="37">
        <v>267.04434917431098</v>
      </c>
      <c r="BY33" s="37">
        <v>218.26022940909601</v>
      </c>
      <c r="BZ33" s="37">
        <v>22.601699453967999</v>
      </c>
      <c r="CA33" s="37">
        <v>384.77742105324199</v>
      </c>
      <c r="CB33" s="37">
        <v>1435.3733797702</v>
      </c>
      <c r="CC33" s="37">
        <v>5168.8942693627396</v>
      </c>
      <c r="CD33" s="37">
        <v>53981.904891241204</v>
      </c>
      <c r="CE33" s="37">
        <v>71882.582902149894</v>
      </c>
      <c r="CF33" s="37">
        <v>473763.24205072399</v>
      </c>
      <c r="CG33" s="41">
        <v>1.9971980540000001</v>
      </c>
      <c r="CH33" s="37">
        <f t="shared" si="4"/>
        <v>5129.2939916384121</v>
      </c>
      <c r="CI33" s="37">
        <f t="shared" si="1"/>
        <v>604796.62408053083</v>
      </c>
      <c r="CJ33" s="37">
        <f t="shared" si="2"/>
        <v>560302.76132545294</v>
      </c>
      <c r="CK33" s="37">
        <f t="shared" si="3"/>
        <v>44493.862755077891</v>
      </c>
    </row>
    <row r="34" spans="1:90" x14ac:dyDescent="0.25">
      <c r="A34" s="37">
        <v>2036</v>
      </c>
      <c r="B34" s="37">
        <v>12034.759826117101</v>
      </c>
      <c r="C34" s="37">
        <v>7238.8027281746699</v>
      </c>
      <c r="D34" s="37">
        <v>5521.4973241969901</v>
      </c>
      <c r="E34" s="37">
        <v>565.48914920649304</v>
      </c>
      <c r="F34" s="37">
        <v>1764.6511646333099</v>
      </c>
      <c r="G34" s="37">
        <v>1136.80262244491</v>
      </c>
      <c r="H34" s="37">
        <v>171.51041050199399</v>
      </c>
      <c r="I34" s="37">
        <v>1389.90283624258</v>
      </c>
      <c r="J34" s="37">
        <v>1358.08539125579</v>
      </c>
      <c r="K34" s="37">
        <v>1299.4156813815</v>
      </c>
      <c r="L34" s="37">
        <v>557.286667330932</v>
      </c>
      <c r="M34" s="37">
        <v>25000.356019775201</v>
      </c>
      <c r="N34" s="37">
        <v>8555.5674978593797</v>
      </c>
      <c r="O34" s="37">
        <v>2796.7922886138999</v>
      </c>
      <c r="P34" s="37">
        <v>3872.2549090685998</v>
      </c>
      <c r="Q34" s="37">
        <v>8446.4256156168594</v>
      </c>
      <c r="R34" s="37">
        <v>1296.7997658596</v>
      </c>
      <c r="S34" s="37">
        <v>3655.3487466491902</v>
      </c>
      <c r="T34" s="37">
        <v>256770.10660168901</v>
      </c>
      <c r="U34" s="37">
        <v>87934.084816652496</v>
      </c>
      <c r="V34" s="37">
        <v>0.73009697670564599</v>
      </c>
      <c r="W34" s="37">
        <v>390.40808074753198</v>
      </c>
      <c r="X34" s="37">
        <v>132.802536200335</v>
      </c>
      <c r="Y34" s="37">
        <v>2644.5426996248202</v>
      </c>
      <c r="Z34" s="37">
        <v>53.936435068668899</v>
      </c>
      <c r="AA34" s="37">
        <v>91.996805836896797</v>
      </c>
      <c r="AB34" s="37">
        <v>44.692677732634301</v>
      </c>
      <c r="AC34" s="37">
        <v>1284.2616378912101</v>
      </c>
      <c r="AD34" s="37">
        <v>1192.03188931663</v>
      </c>
      <c r="AE34" s="37">
        <v>328.37828675012003</v>
      </c>
      <c r="AF34" s="37">
        <v>674.50660205908196</v>
      </c>
      <c r="AG34" s="37">
        <v>725.10401519126697</v>
      </c>
      <c r="AH34" s="37">
        <v>169.82236067364201</v>
      </c>
      <c r="AI34" s="37">
        <v>1.2781261288980801</v>
      </c>
      <c r="AJ34" s="37">
        <v>18.793183874242501</v>
      </c>
      <c r="AK34" s="37">
        <v>84.880732940151901</v>
      </c>
      <c r="AL34" s="37">
        <v>360.58230512980901</v>
      </c>
      <c r="AM34" s="37">
        <v>1784.3077742924499</v>
      </c>
      <c r="AN34" s="37">
        <v>54078.904851186897</v>
      </c>
      <c r="AO34" s="37">
        <v>74678.062671583393</v>
      </c>
      <c r="AP34" s="37">
        <v>439564.68858994398</v>
      </c>
      <c r="AQ34" s="37">
        <v>1.813530852</v>
      </c>
      <c r="AR34" s="37">
        <v>13748.3379075474</v>
      </c>
      <c r="AS34" s="37">
        <v>8270.6777589521698</v>
      </c>
      <c r="AT34" s="37">
        <v>10077.380771751799</v>
      </c>
      <c r="AU34" s="37">
        <v>654.94204714252101</v>
      </c>
      <c r="AV34" s="37">
        <v>2098.77941630758</v>
      </c>
      <c r="AW34" s="37">
        <v>1278.5709071932099</v>
      </c>
      <c r="AX34" s="37">
        <v>241.144753950043</v>
      </c>
      <c r="AY34" s="37">
        <v>3727.4652549371999</v>
      </c>
      <c r="AZ34" s="37">
        <v>1328.72038458615</v>
      </c>
      <c r="BA34" s="37">
        <v>1411.4562062380501</v>
      </c>
      <c r="BB34" s="37">
        <v>582.176570483825</v>
      </c>
      <c r="BC34" s="37">
        <v>27273.411711407702</v>
      </c>
      <c r="BD34" s="37">
        <v>9127.8729204723295</v>
      </c>
      <c r="BE34" s="37">
        <v>3074.9837394504402</v>
      </c>
      <c r="BF34" s="37">
        <v>3974.4146622496301</v>
      </c>
      <c r="BG34" s="37">
        <v>9650.06736413414</v>
      </c>
      <c r="BH34" s="37">
        <v>1574.1894005863601</v>
      </c>
      <c r="BI34" s="37">
        <v>3893.9537807915199</v>
      </c>
      <c r="BJ34" s="37">
        <v>286579.951269207</v>
      </c>
      <c r="BK34" s="37">
        <v>90659.589517165805</v>
      </c>
      <c r="BL34" s="37">
        <v>0.196435293437355</v>
      </c>
      <c r="BM34" s="37">
        <v>146.676654351135</v>
      </c>
      <c r="BN34" s="37">
        <v>272.774370426681</v>
      </c>
      <c r="BO34" s="37">
        <v>1629.08477398799</v>
      </c>
      <c r="BP34" s="37">
        <v>9.8158683036716099E-2</v>
      </c>
      <c r="BQ34" s="37">
        <v>1.3452784942153999</v>
      </c>
      <c r="BR34" s="37">
        <v>4.6163786052614197</v>
      </c>
      <c r="BS34" s="37">
        <v>883.45836714971495</v>
      </c>
      <c r="BT34" s="37">
        <v>1188.5715834669099</v>
      </c>
      <c r="BU34" s="37">
        <v>252.32814785361899</v>
      </c>
      <c r="BV34" s="37">
        <v>9.8158683036716099E-2</v>
      </c>
      <c r="BW34" s="37">
        <v>375.37527912832797</v>
      </c>
      <c r="BX34" s="37">
        <v>277.53313913043201</v>
      </c>
      <c r="BY34" s="37">
        <v>251.96661944821901</v>
      </c>
      <c r="BZ34" s="37">
        <v>23.462040983753099</v>
      </c>
      <c r="CA34" s="37">
        <v>432.68693214501099</v>
      </c>
      <c r="CB34" s="37">
        <v>1519.41762594591</v>
      </c>
      <c r="CC34" s="37">
        <v>4386.9239084096198</v>
      </c>
      <c r="CD34" s="37">
        <v>54907.629060965002</v>
      </c>
      <c r="CE34" s="37">
        <v>71085.6384225566</v>
      </c>
      <c r="CF34" s="37">
        <v>486487.77651280299</v>
      </c>
      <c r="CG34" s="41">
        <v>2.04337481</v>
      </c>
      <c r="CH34" s="37">
        <f t="shared" si="4"/>
        <v>5102.2969852332863</v>
      </c>
      <c r="CI34" s="37">
        <f t="shared" si="1"/>
        <v>616867.96768026275</v>
      </c>
      <c r="CJ34" s="37">
        <f t="shared" si="2"/>
        <v>570105.96383247583</v>
      </c>
      <c r="CK34" s="37">
        <f t="shared" si="3"/>
        <v>46762.003847786924</v>
      </c>
    </row>
    <row r="35" spans="1:90" x14ac:dyDescent="0.25">
      <c r="A35" s="37">
        <v>2037</v>
      </c>
      <c r="B35" s="37">
        <v>12318.0711904453</v>
      </c>
      <c r="C35" s="37">
        <v>7415.7357704948899</v>
      </c>
      <c r="D35" s="37">
        <v>5669.8381750973504</v>
      </c>
      <c r="E35" s="37">
        <v>579.21331846309704</v>
      </c>
      <c r="F35" s="37">
        <v>1798.5366399080301</v>
      </c>
      <c r="G35" s="37">
        <v>1170.81867162853</v>
      </c>
      <c r="H35" s="37">
        <v>175.96914087882399</v>
      </c>
      <c r="I35" s="37">
        <v>1448.48071105448</v>
      </c>
      <c r="J35" s="37">
        <v>1388.30619395036</v>
      </c>
      <c r="K35" s="37">
        <v>1330.8635440862099</v>
      </c>
      <c r="L35" s="37">
        <v>570.24180385261502</v>
      </c>
      <c r="M35" s="37">
        <v>25558.7947429489</v>
      </c>
      <c r="N35" s="37">
        <v>8707.5735496808993</v>
      </c>
      <c r="O35" s="37">
        <v>2888.5462808400698</v>
      </c>
      <c r="P35" s="37">
        <v>3915.4256594214798</v>
      </c>
      <c r="Q35" s="37">
        <v>8654.8184835867996</v>
      </c>
      <c r="R35" s="37">
        <v>1328.7381595824199</v>
      </c>
      <c r="S35" s="37">
        <v>3749.2777088558601</v>
      </c>
      <c r="T35" s="37">
        <v>262111.55089896999</v>
      </c>
      <c r="U35" s="37">
        <v>89950.599432942297</v>
      </c>
      <c r="V35" s="37">
        <v>0.73738813558857097</v>
      </c>
      <c r="W35" s="37">
        <v>387.32495576595198</v>
      </c>
      <c r="X35" s="37">
        <v>128.992088841861</v>
      </c>
      <c r="Y35" s="37">
        <v>2397.9158781833098</v>
      </c>
      <c r="Z35" s="37">
        <v>49.8037589409644</v>
      </c>
      <c r="AA35" s="37">
        <v>86.921331046813606</v>
      </c>
      <c r="AB35" s="37">
        <v>42.0782511583473</v>
      </c>
      <c r="AC35" s="37">
        <v>1242.7856869273801</v>
      </c>
      <c r="AD35" s="37">
        <v>1196.5940321084299</v>
      </c>
      <c r="AE35" s="37">
        <v>307.59650572917002</v>
      </c>
      <c r="AF35" s="37">
        <v>679.81990862484304</v>
      </c>
      <c r="AG35" s="37">
        <v>711.07483033291703</v>
      </c>
      <c r="AH35" s="37">
        <v>170.240896746185</v>
      </c>
      <c r="AI35" s="37">
        <v>1.25052007666667</v>
      </c>
      <c r="AJ35" s="37">
        <v>18.6102795994295</v>
      </c>
      <c r="AK35" s="37">
        <v>87.427545572939593</v>
      </c>
      <c r="AL35" s="37">
        <v>360.93430682973201</v>
      </c>
      <c r="AM35" s="37">
        <v>1534.67364399807</v>
      </c>
      <c r="AN35" s="37">
        <v>54987.224703105698</v>
      </c>
      <c r="AO35" s="37">
        <v>74008.937043397702</v>
      </c>
      <c r="AP35" s="37">
        <v>448601.50828552799</v>
      </c>
      <c r="AQ35" s="37">
        <v>1.844115655</v>
      </c>
      <c r="AR35" s="37">
        <v>14374.655824732999</v>
      </c>
      <c r="AS35" s="37">
        <v>8581.0012198230997</v>
      </c>
      <c r="AT35" s="37">
        <v>9737.0649794067995</v>
      </c>
      <c r="AU35" s="37">
        <v>681.96805347552902</v>
      </c>
      <c r="AV35" s="37">
        <v>2169.80320680771</v>
      </c>
      <c r="AW35" s="37">
        <v>1335.49997331901</v>
      </c>
      <c r="AX35" s="37">
        <v>257.004627808571</v>
      </c>
      <c r="AY35" s="37">
        <v>4299.8465338392998</v>
      </c>
      <c r="AZ35" s="37">
        <v>1354.99143323308</v>
      </c>
      <c r="BA35" s="37">
        <v>1463.2400529019801</v>
      </c>
      <c r="BB35" s="37">
        <v>599.99869665206802</v>
      </c>
      <c r="BC35" s="37">
        <v>28108.597934266902</v>
      </c>
      <c r="BD35" s="37">
        <v>9290.9582773937109</v>
      </c>
      <c r="BE35" s="37">
        <v>3193.8415831613302</v>
      </c>
      <c r="BF35" s="37">
        <v>4045.2371143457599</v>
      </c>
      <c r="BG35" s="37">
        <v>9982.4809980658702</v>
      </c>
      <c r="BH35" s="37">
        <v>1634.0539650859</v>
      </c>
      <c r="BI35" s="37">
        <v>4018.3849276516898</v>
      </c>
      <c r="BJ35" s="37">
        <v>293918.55829582602</v>
      </c>
      <c r="BK35" s="37">
        <v>92917.983757628594</v>
      </c>
      <c r="BL35" s="37">
        <v>0.18228543143551099</v>
      </c>
      <c r="BM35" s="37">
        <v>131.04462915299999</v>
      </c>
      <c r="BN35" s="37">
        <v>305.20896709581598</v>
      </c>
      <c r="BO35" s="37">
        <v>1356.74377641097</v>
      </c>
      <c r="BP35" s="37">
        <v>9.8134797144333694E-2</v>
      </c>
      <c r="BQ35" s="37">
        <v>9.8134797144333694E-2</v>
      </c>
      <c r="BR35" s="37">
        <v>3.8918270216740898</v>
      </c>
      <c r="BS35" s="37">
        <v>768.95468395927696</v>
      </c>
      <c r="BT35" s="37">
        <v>1136.0144480141701</v>
      </c>
      <c r="BU35" s="37">
        <v>224.036915120516</v>
      </c>
      <c r="BV35" s="37">
        <v>9.8134797144333694E-2</v>
      </c>
      <c r="BW35" s="37">
        <v>322.67174500075498</v>
      </c>
      <c r="BX35" s="37">
        <v>286.005251393641</v>
      </c>
      <c r="BY35" s="37">
        <v>287.886455999617</v>
      </c>
      <c r="BZ35" s="37">
        <v>24.2176540079357</v>
      </c>
      <c r="CA35" s="37">
        <v>481.97848044383801</v>
      </c>
      <c r="CB35" s="37">
        <v>1593.34164109772</v>
      </c>
      <c r="CC35" s="37">
        <v>3680.7659499688798</v>
      </c>
      <c r="CD35" s="37">
        <v>55838.938184159597</v>
      </c>
      <c r="CE35" s="37">
        <v>70312.852612769799</v>
      </c>
      <c r="CF35" s="37">
        <v>498887.64466904203</v>
      </c>
      <c r="CG35" s="41">
        <v>2.0904195959999998</v>
      </c>
      <c r="CH35" s="37">
        <f t="shared" si="4"/>
        <v>5107.7426319296756</v>
      </c>
      <c r="CI35" s="37">
        <f t="shared" si="1"/>
        <v>628720.20136686589</v>
      </c>
      <c r="CJ35" s="37">
        <f t="shared" si="2"/>
        <v>579132.34363181051</v>
      </c>
      <c r="CK35" s="37">
        <f t="shared" si="3"/>
        <v>49587.857735055382</v>
      </c>
      <c r="CL35" s="37">
        <f>SUM(CK15:CK35)/20</f>
        <v>28961.789466195834</v>
      </c>
    </row>
    <row r="36" spans="1:90" x14ac:dyDescent="0.25">
      <c r="A36" s="37">
        <v>2038</v>
      </c>
      <c r="B36" s="37">
        <v>12601.9181597959</v>
      </c>
      <c r="C36" s="37">
        <v>7591.0507055845901</v>
      </c>
      <c r="D36" s="37">
        <v>5821.0712106276696</v>
      </c>
      <c r="E36" s="37">
        <v>592.91273442461704</v>
      </c>
      <c r="F36" s="37">
        <v>1832.2137585993401</v>
      </c>
      <c r="G36" s="37">
        <v>1204.9687919979399</v>
      </c>
      <c r="H36" s="37">
        <v>180.55143599443201</v>
      </c>
      <c r="I36" s="37">
        <v>1508.94448043842</v>
      </c>
      <c r="J36" s="37">
        <v>1418.74009128526</v>
      </c>
      <c r="K36" s="37">
        <v>1362.5367527954299</v>
      </c>
      <c r="L36" s="37">
        <v>583.24979072447002</v>
      </c>
      <c r="M36" s="37">
        <v>26114.513077851301</v>
      </c>
      <c r="N36" s="37">
        <v>8857.3317646636697</v>
      </c>
      <c r="O36" s="37">
        <v>2982.1928889710198</v>
      </c>
      <c r="P36" s="37">
        <v>3957.0872607953702</v>
      </c>
      <c r="Q36" s="37">
        <v>8863.3757816500893</v>
      </c>
      <c r="R36" s="37">
        <v>1360.9088418408701</v>
      </c>
      <c r="S36" s="37">
        <v>3844.02553913371</v>
      </c>
      <c r="T36" s="37">
        <v>267441.39955920097</v>
      </c>
      <c r="U36" s="37">
        <v>91988.766513895505</v>
      </c>
      <c r="V36" s="37">
        <v>0.74468576246514895</v>
      </c>
      <c r="W36" s="37">
        <v>384.25848514921199</v>
      </c>
      <c r="X36" s="37">
        <v>125.108338612076</v>
      </c>
      <c r="Y36" s="37">
        <v>2151.6600254016198</v>
      </c>
      <c r="Z36" s="37">
        <v>45.573364184359598</v>
      </c>
      <c r="AA36" s="37">
        <v>81.583676333037403</v>
      </c>
      <c r="AB36" s="37">
        <v>39.345416741368801</v>
      </c>
      <c r="AC36" s="37">
        <v>1197.3186719524299</v>
      </c>
      <c r="AD36" s="37">
        <v>1196.9874258859099</v>
      </c>
      <c r="AE36" s="37">
        <v>283.45107559563201</v>
      </c>
      <c r="AF36" s="37">
        <v>679.70201130026203</v>
      </c>
      <c r="AG36" s="37">
        <v>697.48126581440999</v>
      </c>
      <c r="AH36" s="37">
        <v>170.466958814289</v>
      </c>
      <c r="AI36" s="37">
        <v>1.2243867268274999</v>
      </c>
      <c r="AJ36" s="37">
        <v>18.433160256069101</v>
      </c>
      <c r="AK36" s="37">
        <v>89.989659532892802</v>
      </c>
      <c r="AL36" s="37">
        <v>360.92141456836902</v>
      </c>
      <c r="AM36" s="37">
        <v>1309.67554186095</v>
      </c>
      <c r="AN36" s="37">
        <v>55890.9507559474</v>
      </c>
      <c r="AO36" s="37">
        <v>73338.081173981598</v>
      </c>
      <c r="AP36" s="37">
        <v>457632.00913057203</v>
      </c>
      <c r="AQ36" s="37">
        <v>1.875977021</v>
      </c>
      <c r="AR36" s="37">
        <v>15010.083419471899</v>
      </c>
      <c r="AS36" s="37">
        <v>8893.0186389806604</v>
      </c>
      <c r="AT36" s="37">
        <v>9389.1156742267904</v>
      </c>
      <c r="AU36" s="37">
        <v>709.380659663335</v>
      </c>
      <c r="AV36" s="37">
        <v>2241.6756993293102</v>
      </c>
      <c r="AW36" s="37">
        <v>1393.54826197445</v>
      </c>
      <c r="AX36" s="37">
        <v>273.615006483488</v>
      </c>
      <c r="AY36" s="37">
        <v>4931.6742865041897</v>
      </c>
      <c r="AZ36" s="37">
        <v>1381.2931789890899</v>
      </c>
      <c r="BA36" s="37">
        <v>1516.2682313001801</v>
      </c>
      <c r="BB36" s="37">
        <v>618.12169703034294</v>
      </c>
      <c r="BC36" s="37">
        <v>28949.174515943701</v>
      </c>
      <c r="BD36" s="37">
        <v>9455.6264902033799</v>
      </c>
      <c r="BE36" s="37">
        <v>3316.2581175607902</v>
      </c>
      <c r="BF36" s="37">
        <v>4117.1688986638201</v>
      </c>
      <c r="BG36" s="37">
        <v>10315.438835626899</v>
      </c>
      <c r="BH36" s="37">
        <v>1694.67609343187</v>
      </c>
      <c r="BI36" s="37">
        <v>4144.7628033472402</v>
      </c>
      <c r="BJ36" s="37">
        <v>301277.35951498803</v>
      </c>
      <c r="BK36" s="37">
        <v>95208.664524181193</v>
      </c>
      <c r="BL36" s="37">
        <v>0.16972831265411101</v>
      </c>
      <c r="BM36" s="37">
        <v>116.528400507196</v>
      </c>
      <c r="BN36" s="37">
        <v>340.60553977999399</v>
      </c>
      <c r="BO36" s="37">
        <v>1133.85608337811</v>
      </c>
      <c r="BP36" s="37">
        <v>9.8109826015019497E-2</v>
      </c>
      <c r="BQ36" s="37">
        <v>9.8109826015019497E-2</v>
      </c>
      <c r="BR36" s="37">
        <v>3.2952202352331899</v>
      </c>
      <c r="BS36" s="37">
        <v>674.255794361418</v>
      </c>
      <c r="BT36" s="37">
        <v>1092.02762326013</v>
      </c>
      <c r="BU36" s="37">
        <v>197.927273664344</v>
      </c>
      <c r="BV36" s="37">
        <v>9.8109826015019497E-2</v>
      </c>
      <c r="BW36" s="37">
        <v>276.02065634957899</v>
      </c>
      <c r="BX36" s="37">
        <v>292.63140299678003</v>
      </c>
      <c r="BY36" s="37">
        <v>326.01065944572701</v>
      </c>
      <c r="BZ36" s="37">
        <v>24.884173048017999</v>
      </c>
      <c r="CA36" s="37">
        <v>532.54179619606998</v>
      </c>
      <c r="CB36" s="37">
        <v>1657.5656220426799</v>
      </c>
      <c r="CC36" s="37">
        <v>3035.5117385655699</v>
      </c>
      <c r="CD36" s="37">
        <v>56770.780153919601</v>
      </c>
      <c r="CE36" s="37">
        <v>69555.118985982495</v>
      </c>
      <c r="CF36" s="37">
        <v>511505.53887337801</v>
      </c>
      <c r="CG36" s="41">
        <v>2.1384763160000002</v>
      </c>
      <c r="CH36" s="37">
        <f t="shared" si="4"/>
        <v>5138.5479946211753</v>
      </c>
      <c r="CI36" s="37">
        <f t="shared" si="1"/>
        <v>640866.94972942444</v>
      </c>
      <c r="CJ36" s="37">
        <f t="shared" si="2"/>
        <v>588170.71663469169</v>
      </c>
      <c r="CK36" s="37">
        <f t="shared" si="3"/>
        <v>52696.233094732743</v>
      </c>
    </row>
    <row r="37" spans="1:90" x14ac:dyDescent="0.25">
      <c r="A37" s="37">
        <v>2039</v>
      </c>
      <c r="B37" s="37">
        <v>12885.3525934768</v>
      </c>
      <c r="C37" s="37">
        <v>7764.4148596595996</v>
      </c>
      <c r="D37" s="37">
        <v>5974.8583196622303</v>
      </c>
      <c r="E37" s="37">
        <v>606.53838418311</v>
      </c>
      <c r="F37" s="37">
        <v>1865.64255601128</v>
      </c>
      <c r="G37" s="37">
        <v>1239.1142675706301</v>
      </c>
      <c r="H37" s="37">
        <v>185.23347824305401</v>
      </c>
      <c r="I37" s="37">
        <v>1571.0369407598801</v>
      </c>
      <c r="J37" s="37">
        <v>1449.31754802313</v>
      </c>
      <c r="K37" s="37">
        <v>1394.26214875503</v>
      </c>
      <c r="L37" s="37">
        <v>596.25521252026203</v>
      </c>
      <c r="M37" s="37">
        <v>26666.9630685333</v>
      </c>
      <c r="N37" s="37">
        <v>9005.0773406169501</v>
      </c>
      <c r="O37" s="37">
        <v>3077.68860471577</v>
      </c>
      <c r="P37" s="37">
        <v>3997.3517332215401</v>
      </c>
      <c r="Q37" s="37">
        <v>9071.1851566675396</v>
      </c>
      <c r="R37" s="37">
        <v>1393.188711844</v>
      </c>
      <c r="S37" s="37">
        <v>3939.39466472595</v>
      </c>
      <c r="T37" s="37">
        <v>272754.17505527497</v>
      </c>
      <c r="U37" s="37">
        <v>94046.481513692401</v>
      </c>
      <c r="V37" s="37">
        <v>0.75186920917726596</v>
      </c>
      <c r="W37" s="37">
        <v>381.21043900378402</v>
      </c>
      <c r="X37" s="37">
        <v>121.178001672988</v>
      </c>
      <c r="Y37" s="37">
        <v>1905.25377100228</v>
      </c>
      <c r="Z37" s="37">
        <v>41.232369576646903</v>
      </c>
      <c r="AA37" s="37">
        <v>75.956538675566193</v>
      </c>
      <c r="AB37" s="37">
        <v>36.480859938007796</v>
      </c>
      <c r="AC37" s="37">
        <v>1147.5498639002999</v>
      </c>
      <c r="AD37" s="37">
        <v>1192.6644779532501</v>
      </c>
      <c r="AE37" s="37">
        <v>263.60706703947398</v>
      </c>
      <c r="AF37" s="37">
        <v>682.64598280262305</v>
      </c>
      <c r="AG37" s="37">
        <v>684.27511500068499</v>
      </c>
      <c r="AH37" s="37">
        <v>170.49862050470401</v>
      </c>
      <c r="AI37" s="37">
        <v>1.1995957682742799</v>
      </c>
      <c r="AJ37" s="37">
        <v>18.260632799751601</v>
      </c>
      <c r="AK37" s="37">
        <v>92.5585962517968</v>
      </c>
      <c r="AL37" s="37">
        <v>360.54175540227698</v>
      </c>
      <c r="AM37" s="37">
        <v>1105.18846203302</v>
      </c>
      <c r="AN37" s="37">
        <v>56793.315075393002</v>
      </c>
      <c r="AO37" s="37">
        <v>72666.000295403806</v>
      </c>
      <c r="AP37" s="37">
        <v>466659.39769266697</v>
      </c>
      <c r="AQ37" s="37">
        <v>1.9091872459999999</v>
      </c>
      <c r="AR37" s="37">
        <v>15651.2484687794</v>
      </c>
      <c r="AS37" s="37">
        <v>9205.6671801393404</v>
      </c>
      <c r="AT37" s="37">
        <v>9040.9769161136901</v>
      </c>
      <c r="AU37" s="37">
        <v>737.04845014084401</v>
      </c>
      <c r="AV37" s="37">
        <v>2314.0183290666</v>
      </c>
      <c r="AW37" s="37">
        <v>1452.46013265034</v>
      </c>
      <c r="AX37" s="37">
        <v>290.91015564715099</v>
      </c>
      <c r="AY37" s="37">
        <v>5621.9901441821803</v>
      </c>
      <c r="AZ37" s="37">
        <v>1407.6036983373201</v>
      </c>
      <c r="BA37" s="37">
        <v>1570.2199386975601</v>
      </c>
      <c r="BB37" s="37">
        <v>636.47515137504604</v>
      </c>
      <c r="BC37" s="37">
        <v>29792.960875454701</v>
      </c>
      <c r="BD37" s="37">
        <v>9621.1647325727408</v>
      </c>
      <c r="BE37" s="37">
        <v>3442.1744511925299</v>
      </c>
      <c r="BF37" s="37">
        <v>4190.1550386605604</v>
      </c>
      <c r="BG37" s="37">
        <v>10648.209895342399</v>
      </c>
      <c r="BH37" s="37">
        <v>1755.87272217126</v>
      </c>
      <c r="BI37" s="37">
        <v>4272.5208913243696</v>
      </c>
      <c r="BJ37" s="37">
        <v>308637.46458115202</v>
      </c>
      <c r="BK37" s="37">
        <v>97526.441242847606</v>
      </c>
      <c r="BL37" s="37">
        <v>0.15857107624776101</v>
      </c>
      <c r="BM37" s="37">
        <v>103.076553500039</v>
      </c>
      <c r="BN37" s="37">
        <v>378.694308437735</v>
      </c>
      <c r="BO37" s="37">
        <v>941.86992944783594</v>
      </c>
      <c r="BP37" s="37">
        <v>9.8082838932695704E-2</v>
      </c>
      <c r="BQ37" s="37">
        <v>9.8082838932695704E-2</v>
      </c>
      <c r="BR37" s="37">
        <v>2.7765753300123999</v>
      </c>
      <c r="BS37" s="37">
        <v>591.71062885266895</v>
      </c>
      <c r="BT37" s="37">
        <v>1051.9837834029699</v>
      </c>
      <c r="BU37" s="37">
        <v>178.95983697773701</v>
      </c>
      <c r="BV37" s="37">
        <v>9.8082838932695704E-2</v>
      </c>
      <c r="BW37" s="37">
        <v>235.35307668225599</v>
      </c>
      <c r="BX37" s="37">
        <v>297.520427551561</v>
      </c>
      <c r="BY37" s="37">
        <v>366.27097646703902</v>
      </c>
      <c r="BZ37" s="37">
        <v>25.470187651433999</v>
      </c>
      <c r="CA37" s="37">
        <v>584.16441275232103</v>
      </c>
      <c r="CB37" s="37">
        <v>1712.2618263531199</v>
      </c>
      <c r="CC37" s="37">
        <v>2445.7412148102499</v>
      </c>
      <c r="CD37" s="37">
        <v>57703.598824934801</v>
      </c>
      <c r="CE37" s="37">
        <v>68809.235179069205</v>
      </c>
      <c r="CF37" s="37">
        <v>524286.14837747603</v>
      </c>
      <c r="CG37" s="41">
        <v>2.18764045</v>
      </c>
      <c r="CH37" s="37">
        <f t="shared" si="4"/>
        <v>5187.1344712855189</v>
      </c>
      <c r="CI37" s="37">
        <f t="shared" si="1"/>
        <v>653244.72355766175</v>
      </c>
      <c r="CJ37" s="37">
        <f t="shared" si="2"/>
        <v>597223.90154748876</v>
      </c>
      <c r="CK37" s="37">
        <f t="shared" si="3"/>
        <v>56020.822010172997</v>
      </c>
    </row>
    <row r="38" spans="1:90" x14ac:dyDescent="0.25">
      <c r="A38" s="37">
        <v>2040</v>
      </c>
      <c r="B38" s="37">
        <v>13168.0038444356</v>
      </c>
      <c r="C38" s="37">
        <v>7935.92005470811</v>
      </c>
      <c r="D38" s="37">
        <v>6131.0333525010701</v>
      </c>
      <c r="E38" s="37">
        <v>620.06795649375601</v>
      </c>
      <c r="F38" s="37">
        <v>1898.80080734588</v>
      </c>
      <c r="G38" s="37">
        <v>1273.1727030157299</v>
      </c>
      <c r="H38" s="37">
        <v>189.99715189783799</v>
      </c>
      <c r="I38" s="37">
        <v>1634.5626363485401</v>
      </c>
      <c r="J38" s="37">
        <v>1480.0120675979999</v>
      </c>
      <c r="K38" s="37">
        <v>1425.9249875048499</v>
      </c>
      <c r="L38" s="37">
        <v>609.22469832561501</v>
      </c>
      <c r="M38" s="37">
        <v>27215.805382414001</v>
      </c>
      <c r="N38" s="37">
        <v>9150.9416917551007</v>
      </c>
      <c r="O38" s="37">
        <v>3175.0259570078401</v>
      </c>
      <c r="P38" s="37">
        <v>4036.4057532920201</v>
      </c>
      <c r="Q38" s="37">
        <v>9277.8199543869596</v>
      </c>
      <c r="R38" s="37">
        <v>1425.50846081333</v>
      </c>
      <c r="S38" s="37">
        <v>4035.3920187428098</v>
      </c>
      <c r="T38" s="37">
        <v>278052.41248959699</v>
      </c>
      <c r="U38" s="37">
        <v>96121.821387293705</v>
      </c>
      <c r="V38" s="37">
        <v>0.75885091912379499</v>
      </c>
      <c r="W38" s="37">
        <v>378.19349372262502</v>
      </c>
      <c r="X38" s="37">
        <v>117.22846557942</v>
      </c>
      <c r="Y38" s="37">
        <v>1660.8810315574599</v>
      </c>
      <c r="Z38" s="37">
        <v>36.821448813805901</v>
      </c>
      <c r="AA38" s="37">
        <v>70.092757093261199</v>
      </c>
      <c r="AB38" s="37">
        <v>33.5110019249027</v>
      </c>
      <c r="AC38" s="37">
        <v>1093.9823615688499</v>
      </c>
      <c r="AD38" s="37">
        <v>1183.67519698109</v>
      </c>
      <c r="AE38" s="37">
        <v>243.823387055019</v>
      </c>
      <c r="AF38" s="37">
        <v>684.16447804285599</v>
      </c>
      <c r="AG38" s="37">
        <v>671.44592370030603</v>
      </c>
      <c r="AH38" s="37">
        <v>170.34348111224301</v>
      </c>
      <c r="AI38" s="37">
        <v>1.17608353895857</v>
      </c>
      <c r="AJ38" s="37">
        <v>18.092483418716501</v>
      </c>
      <c r="AK38" s="37">
        <v>95.130456948417006</v>
      </c>
      <c r="AL38" s="37">
        <v>359.81396234333801</v>
      </c>
      <c r="AM38" s="37">
        <v>917.29585432769602</v>
      </c>
      <c r="AN38" s="37">
        <v>57698.777214909198</v>
      </c>
      <c r="AO38" s="37">
        <v>71992.655850199895</v>
      </c>
      <c r="AP38" s="37">
        <v>475676.98801387497</v>
      </c>
      <c r="AQ38" s="37">
        <v>1.9437404970000001</v>
      </c>
      <c r="AR38" s="37">
        <v>16296.400063560601</v>
      </c>
      <c r="AS38" s="37">
        <v>9518.94971185748</v>
      </c>
      <c r="AT38" s="37">
        <v>8735.3254012343205</v>
      </c>
      <c r="AU38" s="37">
        <v>764.92518168687297</v>
      </c>
      <c r="AV38" s="37">
        <v>2386.6949413130201</v>
      </c>
      <c r="AW38" s="37">
        <v>1512.1122243263601</v>
      </c>
      <c r="AX38" s="37">
        <v>308.84460529053399</v>
      </c>
      <c r="AY38" s="37">
        <v>6369.4660983160502</v>
      </c>
      <c r="AZ38" s="37">
        <v>1434.0532549526999</v>
      </c>
      <c r="BA38" s="37">
        <v>1624.9249615697299</v>
      </c>
      <c r="BB38" s="37">
        <v>655.01911092326895</v>
      </c>
      <c r="BC38" s="37">
        <v>30640.0315857688</v>
      </c>
      <c r="BD38" s="37">
        <v>9787.6666133154995</v>
      </c>
      <c r="BE38" s="37">
        <v>3571.8412126315002</v>
      </c>
      <c r="BF38" s="37">
        <v>4264.5991838192303</v>
      </c>
      <c r="BG38" s="37">
        <v>10982.2924249282</v>
      </c>
      <c r="BH38" s="37">
        <v>1817.7968273802801</v>
      </c>
      <c r="BI38" s="37">
        <v>4401.9380713864102</v>
      </c>
      <c r="BJ38" s="37">
        <v>316012.232900701</v>
      </c>
      <c r="BK38" s="37">
        <v>99868.717699733403</v>
      </c>
      <c r="BL38" s="37">
        <v>0.14863557143039</v>
      </c>
      <c r="BM38" s="37">
        <v>90.663084668052505</v>
      </c>
      <c r="BN38" s="37">
        <v>419.08814367941397</v>
      </c>
      <c r="BO38" s="37">
        <v>774.90332558022703</v>
      </c>
      <c r="BP38" s="37">
        <v>9.8053841151613502E-2</v>
      </c>
      <c r="BQ38" s="37">
        <v>9.8053841151613502E-2</v>
      </c>
      <c r="BR38" s="37">
        <v>2.32079943129665</v>
      </c>
      <c r="BS38" s="37">
        <v>518.97193708361601</v>
      </c>
      <c r="BT38" s="37">
        <v>1014.83746179028</v>
      </c>
      <c r="BU38" s="37">
        <v>162.60693482741101</v>
      </c>
      <c r="BV38" s="37">
        <v>9.8053841151613502E-2</v>
      </c>
      <c r="BW38" s="37">
        <v>200.29231133027801</v>
      </c>
      <c r="BX38" s="37">
        <v>300.71502862462398</v>
      </c>
      <c r="BY38" s="37">
        <v>408.501867054108</v>
      </c>
      <c r="BZ38" s="37">
        <v>25.977126148088701</v>
      </c>
      <c r="CA38" s="37">
        <v>636.48710138442505</v>
      </c>
      <c r="CB38" s="37">
        <v>1757.2885849719</v>
      </c>
      <c r="CC38" s="37">
        <v>1906.2736932242999</v>
      </c>
      <c r="CD38" s="37">
        <v>58649.081121728297</v>
      </c>
      <c r="CE38" s="37">
        <v>68073.182457643095</v>
      </c>
      <c r="CF38" s="37">
        <v>537266.928473167</v>
      </c>
      <c r="CG38" s="41">
        <v>2.2379883860000001</v>
      </c>
      <c r="CH38" s="37">
        <f t="shared" si="4"/>
        <v>5244.572239405019</v>
      </c>
      <c r="CI38" s="37">
        <f t="shared" si="1"/>
        <v>665895.46585095976</v>
      </c>
      <c r="CJ38" s="37">
        <f t="shared" si="2"/>
        <v>606285.71713923488</v>
      </c>
      <c r="CK38" s="37">
        <f t="shared" si="3"/>
        <v>59609.748711724882</v>
      </c>
    </row>
    <row r="39" spans="1:90" x14ac:dyDescent="0.25">
      <c r="A39" s="37">
        <v>2041</v>
      </c>
      <c r="B39" s="37">
        <v>13450.1825070329</v>
      </c>
      <c r="C39" s="37">
        <v>8106.0363022913898</v>
      </c>
      <c r="D39" s="37">
        <v>6289.8180481372601</v>
      </c>
      <c r="E39" s="37">
        <v>633.52682344631501</v>
      </c>
      <c r="F39" s="37">
        <v>1932.0372651513301</v>
      </c>
      <c r="G39" s="37">
        <v>1307.1740765566899</v>
      </c>
      <c r="H39" s="37">
        <v>194.840325836434</v>
      </c>
      <c r="I39" s="37">
        <v>1699.3918262449499</v>
      </c>
      <c r="J39" s="37">
        <v>1510.93470675608</v>
      </c>
      <c r="K39" s="37">
        <v>1457.5373757935499</v>
      </c>
      <c r="L39" s="37">
        <v>622.15444457663898</v>
      </c>
      <c r="M39" s="37">
        <v>27766.577083052802</v>
      </c>
      <c r="N39" s="37">
        <v>9297.5872778467601</v>
      </c>
      <c r="O39" s="37">
        <v>3274.3193812767599</v>
      </c>
      <c r="P39" s="37">
        <v>4074.4913591744998</v>
      </c>
      <c r="Q39" s="37">
        <v>9484.0626608236707</v>
      </c>
      <c r="R39" s="37">
        <v>1457.9719153963499</v>
      </c>
      <c r="S39" s="37">
        <v>4132.2785438773699</v>
      </c>
      <c r="T39" s="37">
        <v>283363.40451420302</v>
      </c>
      <c r="U39" s="37">
        <v>98215.600937810595</v>
      </c>
      <c r="V39" s="37">
        <v>0.76561330309432896</v>
      </c>
      <c r="W39" s="37">
        <v>375.24385943319402</v>
      </c>
      <c r="X39" s="37">
        <v>113.29152966213699</v>
      </c>
      <c r="Y39" s="37">
        <v>1410.0103213227201</v>
      </c>
      <c r="Z39" s="37">
        <v>32.168832014399797</v>
      </c>
      <c r="AA39" s="37">
        <v>63.732684595263102</v>
      </c>
      <c r="AB39" s="37">
        <v>30.307113552885301</v>
      </c>
      <c r="AC39" s="37">
        <v>1587.6537595103</v>
      </c>
      <c r="AD39" s="37">
        <v>1167.6434657402999</v>
      </c>
      <c r="AE39" s="37">
        <v>227.25511181663501</v>
      </c>
      <c r="AF39" s="37">
        <v>688.32338601332503</v>
      </c>
      <c r="AG39" s="37">
        <v>659.06478458267497</v>
      </c>
      <c r="AH39" s="37">
        <v>170.03105873343</v>
      </c>
      <c r="AI39" s="37">
        <v>1.1539456967253701</v>
      </c>
      <c r="AJ39" s="37">
        <v>17.930850011618698</v>
      </c>
      <c r="AK39" s="37">
        <v>97.713784935752798</v>
      </c>
      <c r="AL39" s="37">
        <v>358.80241972273598</v>
      </c>
      <c r="AM39" s="37">
        <v>743.58601412641895</v>
      </c>
      <c r="AN39" s="37">
        <v>58611.853100551802</v>
      </c>
      <c r="AO39" s="37">
        <v>71319.627142048907</v>
      </c>
      <c r="AP39" s="37">
        <v>485271.01977019099</v>
      </c>
      <c r="AQ39" s="37">
        <v>1.9796493159999999</v>
      </c>
      <c r="AR39" s="37">
        <v>16941.074899330401</v>
      </c>
      <c r="AS39" s="37">
        <v>9829.2808949861592</v>
      </c>
      <c r="AT39" s="37">
        <v>8397.1960096131097</v>
      </c>
      <c r="AU39" s="37">
        <v>792.73062556310094</v>
      </c>
      <c r="AV39" s="37">
        <v>2459.8110620612601</v>
      </c>
      <c r="AW39" s="37">
        <v>1572.1313874467901</v>
      </c>
      <c r="AX39" s="37">
        <v>327.351939898046</v>
      </c>
      <c r="AY39" s="37">
        <v>7172.53117619779</v>
      </c>
      <c r="AZ39" s="37">
        <v>1460.2976226242699</v>
      </c>
      <c r="BA39" s="37">
        <v>1679.9165707905599</v>
      </c>
      <c r="BB39" s="37">
        <v>673.70113172264905</v>
      </c>
      <c r="BC39" s="37">
        <v>31487.290952909902</v>
      </c>
      <c r="BD39" s="37">
        <v>9957.2232696889496</v>
      </c>
      <c r="BE39" s="37">
        <v>3703.7054768603698</v>
      </c>
      <c r="BF39" s="37">
        <v>4339.0025283650302</v>
      </c>
      <c r="BG39" s="37">
        <v>11311.6591326783</v>
      </c>
      <c r="BH39" s="37">
        <v>1879.5812640925501</v>
      </c>
      <c r="BI39" s="37">
        <v>4529.5772743509597</v>
      </c>
      <c r="BJ39" s="37">
        <v>323303.79906576301</v>
      </c>
      <c r="BK39" s="37">
        <v>102237.08300487199</v>
      </c>
      <c r="BL39" s="37">
        <v>0.13979312418251</v>
      </c>
      <c r="BM39" s="37">
        <v>79.2812744622602</v>
      </c>
      <c r="BN39" s="37">
        <v>461.32207926582998</v>
      </c>
      <c r="BO39" s="37">
        <v>555.46161624342994</v>
      </c>
      <c r="BP39" s="37">
        <v>9.80261544683248E-2</v>
      </c>
      <c r="BQ39" s="37">
        <v>9.80261544683248E-2</v>
      </c>
      <c r="BR39" s="37">
        <v>1.70439509582899</v>
      </c>
      <c r="BS39" s="37">
        <v>992.322356301936</v>
      </c>
      <c r="BT39" s="37">
        <v>953.53956909894202</v>
      </c>
      <c r="BU39" s="37">
        <v>143.063755031093</v>
      </c>
      <c r="BV39" s="37">
        <v>9.80261544683248E-2</v>
      </c>
      <c r="BW39" s="37">
        <v>170.36078386401101</v>
      </c>
      <c r="BX39" s="37">
        <v>302.37185555773499</v>
      </c>
      <c r="BY39" s="37">
        <v>452.670226306389</v>
      </c>
      <c r="BZ39" s="37">
        <v>26.414241152034499</v>
      </c>
      <c r="CA39" s="37">
        <v>689.37168822815204</v>
      </c>
      <c r="CB39" s="37">
        <v>1793.2309707975101</v>
      </c>
      <c r="CC39" s="37">
        <v>1552.4373000512901</v>
      </c>
      <c r="CD39" s="37">
        <v>59556.333822857203</v>
      </c>
      <c r="CE39" s="37">
        <v>67353.808555170603</v>
      </c>
      <c r="CF39" s="37">
        <v>550676.49402060802</v>
      </c>
      <c r="CG39" s="41">
        <v>2.289316275</v>
      </c>
      <c r="CH39" s="37">
        <f t="shared" si="4"/>
        <v>5814.4047678940897</v>
      </c>
      <c r="CI39" s="37">
        <f t="shared" si="1"/>
        <v>679139.073650887</v>
      </c>
      <c r="CJ39" s="37">
        <f t="shared" si="2"/>
        <v>615946.08615265973</v>
      </c>
      <c r="CK39" s="37">
        <f t="shared" si="3"/>
        <v>63192.987498227274</v>
      </c>
    </row>
    <row r="40" spans="1:90" x14ac:dyDescent="0.25">
      <c r="A40" s="37">
        <v>2042</v>
      </c>
      <c r="B40" s="37">
        <v>13732.0321678611</v>
      </c>
      <c r="C40" s="37">
        <v>8275.3571680936402</v>
      </c>
      <c r="D40" s="37">
        <v>6450.8142107071099</v>
      </c>
      <c r="E40" s="37">
        <v>646.90019530109396</v>
      </c>
      <c r="F40" s="37">
        <v>1964.9390304446699</v>
      </c>
      <c r="G40" s="37">
        <v>1341.0455649263499</v>
      </c>
      <c r="H40" s="37">
        <v>199.74481537095599</v>
      </c>
      <c r="I40" s="37">
        <v>1765.4659717653101</v>
      </c>
      <c r="J40" s="37">
        <v>1541.96982675553</v>
      </c>
      <c r="K40" s="37">
        <v>1488.9808039332599</v>
      </c>
      <c r="L40" s="37">
        <v>635.02913424133101</v>
      </c>
      <c r="M40" s="37">
        <v>28311.797513532201</v>
      </c>
      <c r="N40" s="37">
        <v>9441.6366103303008</v>
      </c>
      <c r="O40" s="37">
        <v>3375.4500869028202</v>
      </c>
      <c r="P40" s="37">
        <v>4111.8558669511203</v>
      </c>
      <c r="Q40" s="37">
        <v>9688.9803161210093</v>
      </c>
      <c r="R40" s="37">
        <v>1490.4049221626599</v>
      </c>
      <c r="S40" s="37">
        <v>4230.1807400370999</v>
      </c>
      <c r="T40" s="37">
        <v>288676.98137786001</v>
      </c>
      <c r="U40" s="37">
        <v>100323.67140514799</v>
      </c>
      <c r="V40" s="37">
        <v>0.77203293426285802</v>
      </c>
      <c r="W40" s="37">
        <v>372.35975319296</v>
      </c>
      <c r="X40" s="37">
        <v>109.383911592479</v>
      </c>
      <c r="Y40" s="37">
        <v>1162.37534180687</v>
      </c>
      <c r="Z40" s="37">
        <v>27.4652884970169</v>
      </c>
      <c r="AA40" s="37">
        <v>57.1514624564374</v>
      </c>
      <c r="AB40" s="37">
        <v>27.006116334418799</v>
      </c>
      <c r="AC40" s="37">
        <v>1560.94359021787</v>
      </c>
      <c r="AD40" s="37">
        <v>1146.2417333375599</v>
      </c>
      <c r="AE40" s="37">
        <v>191.42579133595399</v>
      </c>
      <c r="AF40" s="37">
        <v>666.31400744714301</v>
      </c>
      <c r="AG40" s="37">
        <v>647.08686391669801</v>
      </c>
      <c r="AH40" s="37">
        <v>169.563727722095</v>
      </c>
      <c r="AI40" s="37">
        <v>1.13304768072698</v>
      </c>
      <c r="AJ40" s="37">
        <v>17.774621073456299</v>
      </c>
      <c r="AK40" s="37">
        <v>100.302472231547</v>
      </c>
      <c r="AL40" s="37">
        <v>357.51431737503299</v>
      </c>
      <c r="AM40" s="37">
        <v>583.84373396179603</v>
      </c>
      <c r="AN40" s="37">
        <v>59540.169000269801</v>
      </c>
      <c r="AO40" s="37">
        <v>70643.912902280601</v>
      </c>
      <c r="AP40" s="37">
        <v>494308.05165711901</v>
      </c>
      <c r="AQ40" s="37">
        <v>2.0167844719999999</v>
      </c>
      <c r="AR40" s="37">
        <v>17582.336922875002</v>
      </c>
      <c r="AS40" s="37">
        <v>10135.727388932</v>
      </c>
      <c r="AT40" s="37">
        <v>8096.5537973120399</v>
      </c>
      <c r="AU40" s="37">
        <v>820.39869127340501</v>
      </c>
      <c r="AV40" s="37">
        <v>2532.43067961508</v>
      </c>
      <c r="AW40" s="37">
        <v>1632.29426119358</v>
      </c>
      <c r="AX40" s="37">
        <v>346.35804578714499</v>
      </c>
      <c r="AY40" s="37">
        <v>8029.1305049802404</v>
      </c>
      <c r="AZ40" s="37">
        <v>1486.2916698152001</v>
      </c>
      <c r="BA40" s="37">
        <v>1735.0614307685</v>
      </c>
      <c r="BB40" s="37">
        <v>692.49907565668195</v>
      </c>
      <c r="BC40" s="37">
        <v>32325.4835607405</v>
      </c>
      <c r="BD40" s="37">
        <v>10125.0621241023</v>
      </c>
      <c r="BE40" s="37">
        <v>3838.6187407607999</v>
      </c>
      <c r="BF40" s="37">
        <v>4414.0844920684503</v>
      </c>
      <c r="BG40" s="37">
        <v>11639.836698606699</v>
      </c>
      <c r="BH40" s="37">
        <v>1942.1068956629799</v>
      </c>
      <c r="BI40" s="37">
        <v>4656.57771221434</v>
      </c>
      <c r="BJ40" s="37">
        <v>330478.68726398901</v>
      </c>
      <c r="BK40" s="37">
        <v>104619.37764522999</v>
      </c>
      <c r="BL40" s="37">
        <v>0.131865525274176</v>
      </c>
      <c r="BM40" s="37">
        <v>68.900365236375507</v>
      </c>
      <c r="BN40" s="37">
        <v>504.65098082098598</v>
      </c>
      <c r="BO40" s="37">
        <v>381.86014816176402</v>
      </c>
      <c r="BP40" s="37">
        <v>9.7997113330379804E-2</v>
      </c>
      <c r="BQ40" s="37">
        <v>9.7997113330379804E-2</v>
      </c>
      <c r="BR40" s="37">
        <v>1.2113871162772101</v>
      </c>
      <c r="BS40" s="37">
        <v>920.25247631917398</v>
      </c>
      <c r="BT40" s="37">
        <v>901.92329066813204</v>
      </c>
      <c r="BU40" s="37">
        <v>112.098404817147</v>
      </c>
      <c r="BV40" s="37">
        <v>9.7997113330379804E-2</v>
      </c>
      <c r="BW40" s="37">
        <v>144.89513965758599</v>
      </c>
      <c r="BX40" s="37">
        <v>302.304071399804</v>
      </c>
      <c r="BY40" s="37">
        <v>498.193471883987</v>
      </c>
      <c r="BZ40" s="37">
        <v>26.7602988502065</v>
      </c>
      <c r="CA40" s="37">
        <v>741.86349486834695</v>
      </c>
      <c r="CB40" s="37">
        <v>1818.6656258166599</v>
      </c>
      <c r="CC40" s="37">
        <v>1229.3612631262199</v>
      </c>
      <c r="CD40" s="37">
        <v>60458.824727551997</v>
      </c>
      <c r="CE40" s="37">
        <v>66640.7417710835</v>
      </c>
      <c r="CF40" s="37">
        <v>563552.92251427204</v>
      </c>
      <c r="CG40" s="41">
        <v>2.341589752</v>
      </c>
      <c r="CH40" s="37">
        <f t="shared" si="4"/>
        <v>5826.8101125577741</v>
      </c>
      <c r="CI40" s="37">
        <f t="shared" si="1"/>
        <v>691881.85037582763</v>
      </c>
      <c r="CJ40" s="37">
        <f t="shared" si="2"/>
        <v>625075.97744411032</v>
      </c>
      <c r="CK40" s="37">
        <f t="shared" si="3"/>
        <v>66805.872931717313</v>
      </c>
    </row>
    <row r="41" spans="1:90" x14ac:dyDescent="0.25">
      <c r="A41" s="37">
        <v>2043</v>
      </c>
      <c r="B41" s="37">
        <v>14014.151836377299</v>
      </c>
      <c r="C41" s="37">
        <v>8444.4018058721904</v>
      </c>
      <c r="D41" s="37">
        <v>6614.0914499197197</v>
      </c>
      <c r="E41" s="37">
        <v>660.21848094223901</v>
      </c>
      <c r="F41" s="37">
        <v>1997.85262328722</v>
      </c>
      <c r="G41" s="37">
        <v>1374.81936277673</v>
      </c>
      <c r="H41" s="37">
        <v>204.70865789146001</v>
      </c>
      <c r="I41" s="37">
        <v>1832.7921394686</v>
      </c>
      <c r="J41" s="37">
        <v>1573.2190894784301</v>
      </c>
      <c r="K41" s="37">
        <v>1520.2884423185899</v>
      </c>
      <c r="L41" s="37">
        <v>647.85835315976897</v>
      </c>
      <c r="M41" s="37">
        <v>28854.966033490498</v>
      </c>
      <c r="N41" s="37">
        <v>9586.1180973744795</v>
      </c>
      <c r="O41" s="37">
        <v>3478.4965335224001</v>
      </c>
      <c r="P41" s="37">
        <v>4148.7495489224802</v>
      </c>
      <c r="Q41" s="37">
        <v>9893.3981927313907</v>
      </c>
      <c r="R41" s="37">
        <v>1522.9003795362401</v>
      </c>
      <c r="S41" s="37">
        <v>4329.3414101938497</v>
      </c>
      <c r="T41" s="37">
        <v>294016.29757514899</v>
      </c>
      <c r="U41" s="37">
        <v>102448.724761676</v>
      </c>
      <c r="V41" s="37">
        <v>0.77807477335664599</v>
      </c>
      <c r="W41" s="37">
        <v>369.56055185056903</v>
      </c>
      <c r="X41" s="37">
        <v>105.526268716625</v>
      </c>
      <c r="Y41" s="37">
        <v>928.82674497699804</v>
      </c>
      <c r="Z41" s="37">
        <v>22.933030210784501</v>
      </c>
      <c r="AA41" s="37">
        <v>50.680512783164097</v>
      </c>
      <c r="AB41" s="37">
        <v>23.771990162343201</v>
      </c>
      <c r="AC41" s="37">
        <v>1530.33209809443</v>
      </c>
      <c r="AD41" s="37">
        <v>1121.8688315361701</v>
      </c>
      <c r="AE41" s="37">
        <v>173.36378842196601</v>
      </c>
      <c r="AF41" s="37">
        <v>663.74245256870699</v>
      </c>
      <c r="AG41" s="37">
        <v>635.50718760683401</v>
      </c>
      <c r="AH41" s="37">
        <v>168.94996258553499</v>
      </c>
      <c r="AI41" s="37">
        <v>1.11334686901324</v>
      </c>
      <c r="AJ41" s="37">
        <v>17.623692804984501</v>
      </c>
      <c r="AK41" s="37">
        <v>102.89377777935</v>
      </c>
      <c r="AL41" s="37">
        <v>355.96849696912</v>
      </c>
      <c r="AM41" s="37">
        <v>522.53146624222097</v>
      </c>
      <c r="AN41" s="37">
        <v>60482.987924016001</v>
      </c>
      <c r="AO41" s="37">
        <v>69968.473631039102</v>
      </c>
      <c r="AP41" s="37">
        <v>503436.83567399997</v>
      </c>
      <c r="AQ41" s="37">
        <v>2.0551050050000002</v>
      </c>
      <c r="AR41" s="37">
        <v>18219.167643959201</v>
      </c>
      <c r="AS41" s="37">
        <v>10438.139987758401</v>
      </c>
      <c r="AT41" s="37">
        <v>7829.9193245265997</v>
      </c>
      <c r="AU41" s="37">
        <v>847.93645339878105</v>
      </c>
      <c r="AV41" s="37">
        <v>2604.4648096313599</v>
      </c>
      <c r="AW41" s="37">
        <v>1692.56199885453</v>
      </c>
      <c r="AX41" s="37">
        <v>365.82824547551098</v>
      </c>
      <c r="AY41" s="37">
        <v>8937.13497319208</v>
      </c>
      <c r="AZ41" s="37">
        <v>1512.22833664927</v>
      </c>
      <c r="BA41" s="37">
        <v>1790.40434547153</v>
      </c>
      <c r="BB41" s="37">
        <v>711.42821074659196</v>
      </c>
      <c r="BC41" s="37">
        <v>33157.906442360603</v>
      </c>
      <c r="BD41" s="37">
        <v>10291.663300419499</v>
      </c>
      <c r="BE41" s="37">
        <v>3977.1710254186501</v>
      </c>
      <c r="BF41" s="37">
        <v>4490.3252534537396</v>
      </c>
      <c r="BG41" s="37">
        <v>11970.5321686841</v>
      </c>
      <c r="BH41" s="37">
        <v>2006.1707479792201</v>
      </c>
      <c r="BI41" s="37">
        <v>4783.52496739863</v>
      </c>
      <c r="BJ41" s="37">
        <v>337549.712240297</v>
      </c>
      <c r="BK41" s="37">
        <v>107014.203240637</v>
      </c>
      <c r="BL41" s="37">
        <v>0.12472736981582699</v>
      </c>
      <c r="BM41" s="37">
        <v>59.506078806004403</v>
      </c>
      <c r="BN41" s="37">
        <v>548.28335344488096</v>
      </c>
      <c r="BO41" s="37">
        <v>232.93890147318501</v>
      </c>
      <c r="BP41" s="37">
        <v>9.7968791230785598E-2</v>
      </c>
      <c r="BQ41" s="37">
        <v>9.7968791230785598E-2</v>
      </c>
      <c r="BR41" s="37">
        <v>0.78211785687206103</v>
      </c>
      <c r="BS41" s="37">
        <v>854.040013969705</v>
      </c>
      <c r="BT41" s="37">
        <v>853.63296324308305</v>
      </c>
      <c r="BU41" s="37">
        <v>98.101842352249705</v>
      </c>
      <c r="BV41" s="37">
        <v>9.7968791230785598E-2</v>
      </c>
      <c r="BW41" s="37">
        <v>123.325122455287</v>
      </c>
      <c r="BX41" s="37">
        <v>300.42881042197303</v>
      </c>
      <c r="BY41" s="37">
        <v>544.47968970979696</v>
      </c>
      <c r="BZ41" s="37">
        <v>27.0010656478991</v>
      </c>
      <c r="CA41" s="37">
        <v>793.06680899844605</v>
      </c>
      <c r="CB41" s="37">
        <v>1832.7479766490401</v>
      </c>
      <c r="CC41" s="37">
        <v>937.40071287210196</v>
      </c>
      <c r="CD41" s="37">
        <v>61355.533978555097</v>
      </c>
      <c r="CE41" s="37">
        <v>65933.625662472594</v>
      </c>
      <c r="CF41" s="37">
        <v>576459.17708962702</v>
      </c>
      <c r="CG41" s="41">
        <v>2.3946722629999999</v>
      </c>
      <c r="CH41" s="37">
        <f t="shared" si="4"/>
        <v>5851.8804932283047</v>
      </c>
      <c r="CI41" s="37">
        <f t="shared" si="1"/>
        <v>704685.73744898441</v>
      </c>
      <c r="CJ41" s="37">
        <f t="shared" si="2"/>
        <v>634410.82860409596</v>
      </c>
      <c r="CK41" s="37">
        <f t="shared" si="3"/>
        <v>70274.908844888443</v>
      </c>
    </row>
    <row r="42" spans="1:90" x14ac:dyDescent="0.25">
      <c r="A42" s="37">
        <v>2044</v>
      </c>
      <c r="B42" s="37">
        <v>14297.1795995427</v>
      </c>
      <c r="C42" s="37">
        <v>8613.7760050853703</v>
      </c>
      <c r="D42" s="37">
        <v>6779.7261543463801</v>
      </c>
      <c r="E42" s="37">
        <v>673.51005590954298</v>
      </c>
      <c r="F42" s="37">
        <v>2030.8458465194001</v>
      </c>
      <c r="G42" s="37">
        <v>1408.5344633965001</v>
      </c>
      <c r="H42" s="37">
        <v>209.730894144583</v>
      </c>
      <c r="I42" s="37">
        <v>1901.4372569447601</v>
      </c>
      <c r="J42" s="37">
        <v>1604.7473815851999</v>
      </c>
      <c r="K42" s="37">
        <v>1551.4876925122801</v>
      </c>
      <c r="L42" s="37">
        <v>660.65382099485703</v>
      </c>
      <c r="M42" s="37">
        <v>29397.791771437202</v>
      </c>
      <c r="N42" s="37">
        <v>9731.0538962451792</v>
      </c>
      <c r="O42" s="37">
        <v>3583.5396933380198</v>
      </c>
      <c r="P42" s="37">
        <v>4185.4407487221597</v>
      </c>
      <c r="Q42" s="37">
        <v>10097.973742258</v>
      </c>
      <c r="R42" s="37">
        <v>1555.5193320477399</v>
      </c>
      <c r="S42" s="37">
        <v>4430.07040741127</v>
      </c>
      <c r="T42" s="37">
        <v>299398.64603210299</v>
      </c>
      <c r="U42" s="37">
        <v>104591.019387233</v>
      </c>
      <c r="V42" s="37">
        <v>0.78371310184277498</v>
      </c>
      <c r="W42" s="37">
        <v>366.85975952519101</v>
      </c>
      <c r="X42" s="37">
        <v>101.73491378955799</v>
      </c>
      <c r="Y42" s="37">
        <v>708.565797610044</v>
      </c>
      <c r="Z42" s="37">
        <v>18.563419049809902</v>
      </c>
      <c r="AA42" s="37">
        <v>44.312871301397699</v>
      </c>
      <c r="AB42" s="37">
        <v>20.600521122060702</v>
      </c>
      <c r="AC42" s="37">
        <v>1495.53847787629</v>
      </c>
      <c r="AD42" s="37">
        <v>1094.4059872862299</v>
      </c>
      <c r="AE42" s="37">
        <v>154.65944978985999</v>
      </c>
      <c r="AF42" s="37">
        <v>653.84883171042804</v>
      </c>
      <c r="AG42" s="37">
        <v>624.32353604527395</v>
      </c>
      <c r="AH42" s="37">
        <v>168.20039829134501</v>
      </c>
      <c r="AI42" s="37">
        <v>1.0948058090231501</v>
      </c>
      <c r="AJ42" s="37">
        <v>17.478093986061602</v>
      </c>
      <c r="AK42" s="37">
        <v>105.48640681822999</v>
      </c>
      <c r="AL42" s="37">
        <v>354.18805240511603</v>
      </c>
      <c r="AM42" s="37">
        <v>483.07125648826099</v>
      </c>
      <c r="AN42" s="37">
        <v>61444.2202685636</v>
      </c>
      <c r="AO42" s="37">
        <v>69291.692030281105</v>
      </c>
      <c r="AP42" s="37">
        <v>512633.329323721</v>
      </c>
      <c r="AQ42" s="37">
        <v>2.0945443890000002</v>
      </c>
      <c r="AR42" s="37">
        <v>18851.1345763586</v>
      </c>
      <c r="AS42" s="37">
        <v>10736.686818045</v>
      </c>
      <c r="AT42" s="37">
        <v>7593.8491068626399</v>
      </c>
      <c r="AU42" s="37">
        <v>875.350906426807</v>
      </c>
      <c r="AV42" s="37">
        <v>2675.9123363069398</v>
      </c>
      <c r="AW42" s="37">
        <v>1752.918020604</v>
      </c>
      <c r="AX42" s="37">
        <v>385.72795218877701</v>
      </c>
      <c r="AY42" s="37">
        <v>9894.1556480362196</v>
      </c>
      <c r="AZ42" s="37">
        <v>1538.25748657591</v>
      </c>
      <c r="BA42" s="37">
        <v>1845.9671774865801</v>
      </c>
      <c r="BB42" s="37">
        <v>730.50300173795699</v>
      </c>
      <c r="BC42" s="37">
        <v>33986.240687056001</v>
      </c>
      <c r="BD42" s="37">
        <v>10457.251246006301</v>
      </c>
      <c r="BE42" s="37">
        <v>4119.7732879844298</v>
      </c>
      <c r="BF42" s="37">
        <v>4568.1669788551299</v>
      </c>
      <c r="BG42" s="37">
        <v>12306.7639119903</v>
      </c>
      <c r="BH42" s="37">
        <v>2072.4288281128402</v>
      </c>
      <c r="BI42" s="37">
        <v>4910.8621212663002</v>
      </c>
      <c r="BJ42" s="37">
        <v>344531.68053585797</v>
      </c>
      <c r="BK42" s="37">
        <v>109422.20602324</v>
      </c>
      <c r="BL42" s="37">
        <v>0.118273004410021</v>
      </c>
      <c r="BM42" s="37">
        <v>51.079377857880701</v>
      </c>
      <c r="BN42" s="37">
        <v>591.36570076466205</v>
      </c>
      <c r="BO42" s="37">
        <v>102.59298980339901</v>
      </c>
      <c r="BP42" s="37">
        <v>9.7943113553109501E-2</v>
      </c>
      <c r="BQ42" s="37">
        <v>9.7943113553109501E-2</v>
      </c>
      <c r="BR42" s="37">
        <v>0.399994066548786</v>
      </c>
      <c r="BS42" s="37">
        <v>791.60305262733004</v>
      </c>
      <c r="BT42" s="37">
        <v>807.16980563049401</v>
      </c>
      <c r="BU42" s="37">
        <v>84.543659978193602</v>
      </c>
      <c r="BV42" s="37">
        <v>9.7943113553109501E-2</v>
      </c>
      <c r="BW42" s="37">
        <v>105.128485760385</v>
      </c>
      <c r="BX42" s="37">
        <v>296.73722998880999</v>
      </c>
      <c r="BY42" s="37">
        <v>590.92284389540202</v>
      </c>
      <c r="BZ42" s="37">
        <v>27.126694188371001</v>
      </c>
      <c r="CA42" s="37">
        <v>842.13363819571998</v>
      </c>
      <c r="CB42" s="37">
        <v>1835.0719488171901</v>
      </c>
      <c r="CC42" s="37">
        <v>677.43381028304702</v>
      </c>
      <c r="CD42" s="37">
        <v>62251.134467503703</v>
      </c>
      <c r="CE42" s="37">
        <v>65233.504210967199</v>
      </c>
      <c r="CF42" s="37">
        <v>589382.12409691897</v>
      </c>
      <c r="CG42" s="41">
        <v>2.4483830439999998</v>
      </c>
      <c r="CH42" s="37">
        <f t="shared" si="4"/>
        <v>5866.7725171997254</v>
      </c>
      <c r="CI42" s="37">
        <f t="shared" si="1"/>
        <v>717544.1966636721</v>
      </c>
      <c r="CJ42" s="37">
        <f t="shared" si="2"/>
        <v>643852.31277262769</v>
      </c>
      <c r="CK42" s="37">
        <f t="shared" si="3"/>
        <v>73691.883891044417</v>
      </c>
    </row>
    <row r="43" spans="1:90" x14ac:dyDescent="0.25">
      <c r="A43" s="37">
        <v>2045</v>
      </c>
      <c r="B43" s="37">
        <v>14581.702046947101</v>
      </c>
      <c r="C43" s="37">
        <v>8784.01502961201</v>
      </c>
      <c r="D43" s="37">
        <v>6947.7256314679798</v>
      </c>
      <c r="E43" s="37">
        <v>686.80010544126401</v>
      </c>
      <c r="F43" s="37">
        <v>2063.94842754208</v>
      </c>
      <c r="G43" s="37">
        <v>1442.2265984465801</v>
      </c>
      <c r="H43" s="37">
        <v>214.810660452565</v>
      </c>
      <c r="I43" s="37">
        <v>1971.5023816876101</v>
      </c>
      <c r="J43" s="37">
        <v>1636.6037666375501</v>
      </c>
      <c r="K43" s="37">
        <v>1582.60357625913</v>
      </c>
      <c r="L43" s="37">
        <v>673.42637392522397</v>
      </c>
      <c r="M43" s="37">
        <v>29941.629634508299</v>
      </c>
      <c r="N43" s="37">
        <v>9876.4504240649894</v>
      </c>
      <c r="O43" s="37">
        <v>3690.63873235661</v>
      </c>
      <c r="P43" s="37">
        <v>4222.1603981259204</v>
      </c>
      <c r="Q43" s="37">
        <v>10303.311082927001</v>
      </c>
      <c r="R43" s="37">
        <v>1588.3159912430301</v>
      </c>
      <c r="S43" s="37">
        <v>4532.6389059963803</v>
      </c>
      <c r="T43" s="37">
        <v>304838.31833645701</v>
      </c>
      <c r="U43" s="37">
        <v>106750.360414436</v>
      </c>
      <c r="V43" s="37">
        <v>0.78892655706052695</v>
      </c>
      <c r="W43" s="37">
        <v>364.26673544544502</v>
      </c>
      <c r="X43" s="37">
        <v>98.022714454061997</v>
      </c>
      <c r="Y43" s="37">
        <v>502.30164731600598</v>
      </c>
      <c r="Z43" s="37">
        <v>14.378919932981299</v>
      </c>
      <c r="AA43" s="37">
        <v>38.088881534816899</v>
      </c>
      <c r="AB43" s="37">
        <v>17.510953164490701</v>
      </c>
      <c r="AC43" s="37">
        <v>1456.8354738258799</v>
      </c>
      <c r="AD43" s="37">
        <v>1064.12780053955</v>
      </c>
      <c r="AE43" s="37">
        <v>141.86995189329599</v>
      </c>
      <c r="AF43" s="37">
        <v>642.08396700030403</v>
      </c>
      <c r="AG43" s="37">
        <v>613.53739758547704</v>
      </c>
      <c r="AH43" s="37">
        <v>167.32742512339601</v>
      </c>
      <c r="AI43" s="37">
        <v>1.0773972398418701</v>
      </c>
      <c r="AJ43" s="37">
        <v>17.338010166953602</v>
      </c>
      <c r="AK43" s="37">
        <v>108.080489087348</v>
      </c>
      <c r="AL43" s="37">
        <v>352.19937804306801</v>
      </c>
      <c r="AM43" s="37">
        <v>447.34028060683698</v>
      </c>
      <c r="AN43" s="37">
        <v>62425.846735090301</v>
      </c>
      <c r="AO43" s="37">
        <v>68612.991027576296</v>
      </c>
      <c r="AP43" s="37">
        <v>521929.02441774303</v>
      </c>
      <c r="AQ43" s="37">
        <v>2.135044562</v>
      </c>
      <c r="AR43" s="37">
        <v>19478.228265305501</v>
      </c>
      <c r="AS43" s="37">
        <v>11031.802953597</v>
      </c>
      <c r="AT43" s="37">
        <v>7385.0956416130903</v>
      </c>
      <c r="AU43" s="37">
        <v>902.65737459351703</v>
      </c>
      <c r="AV43" s="37">
        <v>2746.8131714403698</v>
      </c>
      <c r="AW43" s="37">
        <v>1813.3715959527699</v>
      </c>
      <c r="AX43" s="37">
        <v>406.02368221017798</v>
      </c>
      <c r="AY43" s="37">
        <v>10897.6474473567</v>
      </c>
      <c r="AZ43" s="37">
        <v>1564.50017480623</v>
      </c>
      <c r="BA43" s="37">
        <v>1901.77338813137</v>
      </c>
      <c r="BB43" s="37">
        <v>749.74070339491595</v>
      </c>
      <c r="BC43" s="37">
        <v>34812.069731023497</v>
      </c>
      <c r="BD43" s="37">
        <v>10622.1310959448</v>
      </c>
      <c r="BE43" s="37">
        <v>4266.7973377847002</v>
      </c>
      <c r="BF43" s="37">
        <v>4648.0996090226599</v>
      </c>
      <c r="BG43" s="37">
        <v>12651.5656472635</v>
      </c>
      <c r="BH43" s="37">
        <v>2141.5238090582998</v>
      </c>
      <c r="BI43" s="37">
        <v>5039.0540618803698</v>
      </c>
      <c r="BJ43" s="37">
        <v>351442.52143510297</v>
      </c>
      <c r="BK43" s="37">
        <v>111844.08692257501</v>
      </c>
      <c r="BL43" s="37">
        <v>0.11241284773161</v>
      </c>
      <c r="BM43" s="37">
        <v>43.591962233233097</v>
      </c>
      <c r="BN43" s="37">
        <v>633.02715278401695</v>
      </c>
      <c r="BO43" s="37">
        <v>9.7921507924777995E-2</v>
      </c>
      <c r="BP43" s="37">
        <v>9.7921507924777995E-2</v>
      </c>
      <c r="BQ43" s="37">
        <v>9.7921507924777995E-2</v>
      </c>
      <c r="BR43" s="37">
        <v>5.99846996487923E-2</v>
      </c>
      <c r="BS43" s="37">
        <v>732.53075184612396</v>
      </c>
      <c r="BT43" s="37">
        <v>762.37348215976203</v>
      </c>
      <c r="BU43" s="37">
        <v>76.663878353082794</v>
      </c>
      <c r="BV43" s="37">
        <v>9.7921507924777995E-2</v>
      </c>
      <c r="BW43" s="37">
        <v>89.829501411875199</v>
      </c>
      <c r="BX43" s="37">
        <v>291.28482372915698</v>
      </c>
      <c r="BY43" s="37">
        <v>636.92283259002397</v>
      </c>
      <c r="BZ43" s="37">
        <v>27.131427770646798</v>
      </c>
      <c r="CA43" s="37">
        <v>888.28894267283499</v>
      </c>
      <c r="CB43" s="37">
        <v>1825.63326423533</v>
      </c>
      <c r="CC43" s="37">
        <v>447.23864326487097</v>
      </c>
      <c r="CD43" s="37">
        <v>63150.576638445797</v>
      </c>
      <c r="CE43" s="37">
        <v>64540.873438240997</v>
      </c>
      <c r="CF43" s="37">
        <v>602353.34596150904</v>
      </c>
      <c r="CG43" s="41">
        <v>2.502523133</v>
      </c>
      <c r="CH43" s="37">
        <f t="shared" si="4"/>
        <v>5873.9544776489029</v>
      </c>
      <c r="CI43" s="37">
        <f t="shared" si="1"/>
        <v>730492.03487137426</v>
      </c>
      <c r="CJ43" s="37">
        <f t="shared" si="2"/>
        <v>653415.20263071754</v>
      </c>
      <c r="CK43" s="37">
        <f t="shared" si="3"/>
        <v>77076.832240656717</v>
      </c>
    </row>
    <row r="44" spans="1:90" x14ac:dyDescent="0.25">
      <c r="A44" s="37">
        <v>2046</v>
      </c>
      <c r="B44" s="37">
        <v>14868.879988454</v>
      </c>
      <c r="C44" s="37">
        <v>8956.3267121427998</v>
      </c>
      <c r="D44" s="37">
        <v>7118.5085094039196</v>
      </c>
      <c r="E44" s="37">
        <v>700.14111177231996</v>
      </c>
      <c r="F44" s="37">
        <v>2097.37223836153</v>
      </c>
      <c r="G44" s="37">
        <v>1475.99022557734</v>
      </c>
      <c r="H44" s="37">
        <v>219.949968390782</v>
      </c>
      <c r="I44" s="37">
        <v>2043.06980751629</v>
      </c>
      <c r="J44" s="37">
        <v>1668.8950373374601</v>
      </c>
      <c r="K44" s="37">
        <v>1613.66702034232</v>
      </c>
      <c r="L44" s="37">
        <v>686.17859677138301</v>
      </c>
      <c r="M44" s="37">
        <v>30489.229905218301</v>
      </c>
      <c r="N44" s="37">
        <v>10023.543322989401</v>
      </c>
      <c r="O44" s="37">
        <v>3800.1076974546399</v>
      </c>
      <c r="P44" s="37">
        <v>4259.5394308918103</v>
      </c>
      <c r="Q44" s="37">
        <v>10510.5820123946</v>
      </c>
      <c r="R44" s="37">
        <v>1621.38698607621</v>
      </c>
      <c r="S44" s="37">
        <v>4637.88509795767</v>
      </c>
      <c r="T44" s="37">
        <v>310379.91968776903</v>
      </c>
      <c r="U44" s="37">
        <v>108960.70947093501</v>
      </c>
      <c r="V44" s="37">
        <v>0.79373319248387997</v>
      </c>
      <c r="W44" s="37">
        <v>361.80115048982998</v>
      </c>
      <c r="X44" s="37">
        <v>94.403436101600605</v>
      </c>
      <c r="Y44" s="37">
        <v>316.905570879192</v>
      </c>
      <c r="Z44" s="37">
        <v>10.5331503885765</v>
      </c>
      <c r="AA44" s="37">
        <v>32.251621154772202</v>
      </c>
      <c r="AB44" s="37">
        <v>14.6224789471894</v>
      </c>
      <c r="AC44" s="37">
        <v>1416.9649558573301</v>
      </c>
      <c r="AD44" s="37">
        <v>1033.1402925944401</v>
      </c>
      <c r="AE44" s="37">
        <v>123.117710414648</v>
      </c>
      <c r="AF44" s="37">
        <v>630.08044635546105</v>
      </c>
      <c r="AG44" s="37">
        <v>603.18739612212403</v>
      </c>
      <c r="AH44" s="37">
        <v>166.35508617988901</v>
      </c>
      <c r="AI44" s="37">
        <v>1.0611678043695101</v>
      </c>
      <c r="AJ44" s="37">
        <v>17.204816660699901</v>
      </c>
      <c r="AK44" s="37">
        <v>110.684360086366</v>
      </c>
      <c r="AL44" s="37">
        <v>350.053018867974</v>
      </c>
      <c r="AM44" s="37">
        <v>414.66757315080901</v>
      </c>
      <c r="AN44" s="37">
        <v>63446.939000555598</v>
      </c>
      <c r="AO44" s="37">
        <v>67932.362076823207</v>
      </c>
      <c r="AP44" s="37">
        <v>531415.04327781603</v>
      </c>
      <c r="AQ44" s="37">
        <v>2.1766312019999998</v>
      </c>
      <c r="AR44" s="37">
        <v>20101.8562524841</v>
      </c>
      <c r="AS44" s="37">
        <v>11325.1296950016</v>
      </c>
      <c r="AT44" s="37">
        <v>7202.3979265724201</v>
      </c>
      <c r="AU44" s="37">
        <v>929.93184721274497</v>
      </c>
      <c r="AV44" s="37">
        <v>2817.5406732435499</v>
      </c>
      <c r="AW44" s="37">
        <v>1874.0616079926999</v>
      </c>
      <c r="AX44" s="37">
        <v>426.69447255381198</v>
      </c>
      <c r="AY44" s="37">
        <v>11944.7165998822</v>
      </c>
      <c r="AZ44" s="37">
        <v>1591.14897181944</v>
      </c>
      <c r="BA44" s="37">
        <v>1957.8895208317099</v>
      </c>
      <c r="BB44" s="37">
        <v>769.15806547284706</v>
      </c>
      <c r="BC44" s="37">
        <v>35640.295675462003</v>
      </c>
      <c r="BD44" s="37">
        <v>10788.225836483</v>
      </c>
      <c r="BE44" s="37">
        <v>4418.9573134540997</v>
      </c>
      <c r="BF44" s="37">
        <v>4731.1699684436999</v>
      </c>
      <c r="BG44" s="37">
        <v>13009.1067246649</v>
      </c>
      <c r="BH44" s="37">
        <v>2214.1701715887498</v>
      </c>
      <c r="BI44" s="37">
        <v>5169.3189357232204</v>
      </c>
      <c r="BJ44" s="37">
        <v>358344.36025856901</v>
      </c>
      <c r="BK44" s="37">
        <v>114316.1361719</v>
      </c>
      <c r="BL44" s="37">
        <v>0.107088399671732</v>
      </c>
      <c r="BM44" s="37">
        <v>36.995268849898103</v>
      </c>
      <c r="BN44" s="37">
        <v>672.22852762375305</v>
      </c>
      <c r="BO44" s="37">
        <v>9.7903888077388396E-2</v>
      </c>
      <c r="BP44" s="37">
        <v>9.7903888077388396E-2</v>
      </c>
      <c r="BQ44" s="37">
        <v>9.7903888077388396E-2</v>
      </c>
      <c r="BR44" s="37">
        <v>9.7903888077388396E-2</v>
      </c>
      <c r="BS44" s="37">
        <v>692.11880162114301</v>
      </c>
      <c r="BT44" s="37">
        <v>732.61485371494905</v>
      </c>
      <c r="BU44" s="37">
        <v>68.012169265927</v>
      </c>
      <c r="BV44" s="37">
        <v>9.7903888077388396E-2</v>
      </c>
      <c r="BW44" s="37">
        <v>77.012000936520906</v>
      </c>
      <c r="BX44" s="37">
        <v>284.28283064120501</v>
      </c>
      <c r="BY44" s="37">
        <v>682.149926779108</v>
      </c>
      <c r="BZ44" s="37">
        <v>27.0226403274905</v>
      </c>
      <c r="CA44" s="37">
        <v>931.18732453954897</v>
      </c>
      <c r="CB44" s="37">
        <v>1805.43437719125</v>
      </c>
      <c r="CC44" s="37">
        <v>243.613970519562</v>
      </c>
      <c r="CD44" s="37">
        <v>64076.169689066803</v>
      </c>
      <c r="CE44" s="37">
        <v>63855.780201589201</v>
      </c>
      <c r="CF44" s="37">
        <v>615581.92199388996</v>
      </c>
      <c r="CG44" s="41">
        <v>2.5569895109999998</v>
      </c>
      <c r="CH44" s="37">
        <f t="shared" si="4"/>
        <v>5895.1493555924517</v>
      </c>
      <c r="CI44" s="37">
        <f t="shared" si="1"/>
        <v>743757.48587986233</v>
      </c>
      <c r="CJ44" s="37">
        <f t="shared" si="2"/>
        <v>663209.01187038363</v>
      </c>
      <c r="CK44" s="37">
        <f t="shared" si="3"/>
        <v>80548.474009478698</v>
      </c>
    </row>
    <row r="45" spans="1:90" x14ac:dyDescent="0.25">
      <c r="A45" s="37">
        <v>2047</v>
      </c>
      <c r="B45" s="37">
        <v>15159.2718880962</v>
      </c>
      <c r="C45" s="37">
        <v>9131.1629514079505</v>
      </c>
      <c r="D45" s="37">
        <v>7291.6994666499804</v>
      </c>
      <c r="E45" s="37">
        <v>713.55173024987903</v>
      </c>
      <c r="F45" s="37">
        <v>2131.2139535614201</v>
      </c>
      <c r="G45" s="37">
        <v>1509.8535755471701</v>
      </c>
      <c r="H45" s="37">
        <v>225.147529301676</v>
      </c>
      <c r="I45" s="37">
        <v>2116.23792087828</v>
      </c>
      <c r="J45" s="37">
        <v>1701.6581418287201</v>
      </c>
      <c r="K45" s="37">
        <v>1644.6861922028099</v>
      </c>
      <c r="L45" s="37">
        <v>698.91185626976096</v>
      </c>
      <c r="M45" s="37">
        <v>31041.449860654098</v>
      </c>
      <c r="N45" s="37">
        <v>10172.786436119401</v>
      </c>
      <c r="O45" s="37">
        <v>3911.9198828921999</v>
      </c>
      <c r="P45" s="37">
        <v>4297.6917184076001</v>
      </c>
      <c r="Q45" s="37">
        <v>10720.1811163644</v>
      </c>
      <c r="R45" s="37">
        <v>1654.7557489770199</v>
      </c>
      <c r="S45" s="37">
        <v>4745.8553659905401</v>
      </c>
      <c r="T45" s="37">
        <v>316038.00918684498</v>
      </c>
      <c r="U45" s="37">
        <v>111221.519846746</v>
      </c>
      <c r="V45" s="37">
        <v>0.79812614931428805</v>
      </c>
      <c r="W45" s="37">
        <v>359.46927791809202</v>
      </c>
      <c r="X45" s="37">
        <v>90.885101908545494</v>
      </c>
      <c r="Y45" s="37">
        <v>144.28219704167901</v>
      </c>
      <c r="Z45" s="37">
        <v>6.8669294108307</v>
      </c>
      <c r="AA45" s="37">
        <v>26.568779986993299</v>
      </c>
      <c r="AB45" s="37">
        <v>11.819422667090301</v>
      </c>
      <c r="AC45" s="37">
        <v>1373.3316534907401</v>
      </c>
      <c r="AD45" s="37">
        <v>999.52213758152402</v>
      </c>
      <c r="AE45" s="37">
        <v>104.903940385494</v>
      </c>
      <c r="AF45" s="37">
        <v>616.40314279844699</v>
      </c>
      <c r="AG45" s="37">
        <v>593.274858623402</v>
      </c>
      <c r="AH45" s="37">
        <v>165.296877327929</v>
      </c>
      <c r="AI45" s="37">
        <v>1.04609771446982</v>
      </c>
      <c r="AJ45" s="37">
        <v>17.078815388335801</v>
      </c>
      <c r="AK45" s="37">
        <v>113.300611933287</v>
      </c>
      <c r="AL45" s="37">
        <v>347.776998815274</v>
      </c>
      <c r="AM45" s="37">
        <v>384.437384178</v>
      </c>
      <c r="AN45" s="37">
        <v>64496.716750344101</v>
      </c>
      <c r="AO45" s="37">
        <v>67250.505609405503</v>
      </c>
      <c r="AP45" s="37">
        <v>541100.18936515099</v>
      </c>
      <c r="AQ45" s="37">
        <v>2.2193128039999999</v>
      </c>
      <c r="AR45" s="37">
        <v>20725.521912703502</v>
      </c>
      <c r="AS45" s="37">
        <v>11620.3226420561</v>
      </c>
      <c r="AT45" s="37">
        <v>7081.4425032365498</v>
      </c>
      <c r="AU45" s="37">
        <v>957.43870130492803</v>
      </c>
      <c r="AV45" s="37">
        <v>2889.1073235749</v>
      </c>
      <c r="AW45" s="37">
        <v>1935.3330399854201</v>
      </c>
      <c r="AX45" s="37">
        <v>447.752909831083</v>
      </c>
      <c r="AY45" s="37">
        <v>13031.874796677201</v>
      </c>
      <c r="AZ45" s="37">
        <v>1618.7686813951</v>
      </c>
      <c r="BA45" s="37">
        <v>2014.6947268282299</v>
      </c>
      <c r="BB45" s="37">
        <v>788.80148513224697</v>
      </c>
      <c r="BC45" s="37">
        <v>36478.122911632803</v>
      </c>
      <c r="BD45" s="37">
        <v>10960.638618847701</v>
      </c>
      <c r="BE45" s="37">
        <v>4577.75012896109</v>
      </c>
      <c r="BF45" s="37">
        <v>4819.3346901330897</v>
      </c>
      <c r="BG45" s="37">
        <v>13388.0775227126</v>
      </c>
      <c r="BH45" s="37">
        <v>2291.6418990334</v>
      </c>
      <c r="BI45" s="37">
        <v>5304.6107707200299</v>
      </c>
      <c r="BJ45" s="37">
        <v>365365.95191422699</v>
      </c>
      <c r="BK45" s="37">
        <v>116843.083490939</v>
      </c>
      <c r="BL45" s="37">
        <v>0.102238794150759</v>
      </c>
      <c r="BM45" s="37">
        <v>31.249585236302099</v>
      </c>
      <c r="BN45" s="37">
        <v>708.35827301625795</v>
      </c>
      <c r="BO45" s="37">
        <v>9.7890416211708298E-2</v>
      </c>
      <c r="BP45" s="37">
        <v>9.7890416211708298E-2</v>
      </c>
      <c r="BQ45" s="37">
        <v>9.7890416211708298E-2</v>
      </c>
      <c r="BR45" s="37">
        <v>9.7890416211708298E-2</v>
      </c>
      <c r="BS45" s="37">
        <v>651.21820264774101</v>
      </c>
      <c r="BT45" s="37">
        <v>701.73595068994996</v>
      </c>
      <c r="BU45" s="37">
        <v>59.357750457627297</v>
      </c>
      <c r="BV45" s="37">
        <v>9.7890416211708298E-2</v>
      </c>
      <c r="BW45" s="37">
        <v>66.290739127197796</v>
      </c>
      <c r="BX45" s="37">
        <v>275.85337710673502</v>
      </c>
      <c r="BY45" s="37">
        <v>726.05650346366394</v>
      </c>
      <c r="BZ45" s="37">
        <v>26.799659326981601</v>
      </c>
      <c r="CA45" s="37">
        <v>970.22053028720097</v>
      </c>
      <c r="CB45" s="37">
        <v>1774.95469220733</v>
      </c>
      <c r="CC45" s="37">
        <v>186.72928244181</v>
      </c>
      <c r="CD45" s="37">
        <v>65058.356507401601</v>
      </c>
      <c r="CE45" s="37">
        <v>63178.4892730375</v>
      </c>
      <c r="CF45" s="37">
        <v>629132.95752997196</v>
      </c>
      <c r="CG45" s="41">
        <v>2.6118547319999998</v>
      </c>
      <c r="CH45" s="37">
        <f t="shared" si="4"/>
        <v>5894.6528296196993</v>
      </c>
      <c r="CI45" s="37">
        <f t="shared" si="1"/>
        <v>757556.53268725495</v>
      </c>
      <c r="CJ45" s="37">
        <f t="shared" si="2"/>
        <v>673231.84908205946</v>
      </c>
      <c r="CK45" s="37">
        <f t="shared" si="3"/>
        <v>84324.683605195489</v>
      </c>
    </row>
    <row r="46" spans="1:90" x14ac:dyDescent="0.25">
      <c r="A46" s="37">
        <v>2048</v>
      </c>
      <c r="B46" s="37">
        <v>15452.959747822501</v>
      </c>
      <c r="C46" s="37">
        <v>9308.6309236059897</v>
      </c>
      <c r="D46" s="37">
        <v>7466.9436803897597</v>
      </c>
      <c r="E46" s="37">
        <v>727.03051661022596</v>
      </c>
      <c r="F46" s="37">
        <v>2165.4984555742899</v>
      </c>
      <c r="G46" s="37">
        <v>1543.7991061595801</v>
      </c>
      <c r="H46" s="37">
        <v>230.39757590079299</v>
      </c>
      <c r="I46" s="37">
        <v>2191.07480632752</v>
      </c>
      <c r="J46" s="37">
        <v>1734.8834549345299</v>
      </c>
      <c r="K46" s="37">
        <v>1675.64147985012</v>
      </c>
      <c r="L46" s="37">
        <v>711.61705517076496</v>
      </c>
      <c r="M46" s="37">
        <v>31598.384203359601</v>
      </c>
      <c r="N46" s="37">
        <v>10324.3329430704</v>
      </c>
      <c r="O46" s="37">
        <v>4025.9850524539602</v>
      </c>
      <c r="P46" s="37">
        <v>4336.6106301890804</v>
      </c>
      <c r="Q46" s="37">
        <v>10932.160323293199</v>
      </c>
      <c r="R46" s="37">
        <v>1688.4101337132399</v>
      </c>
      <c r="S46" s="37">
        <v>4856.6087426648801</v>
      </c>
      <c r="T46" s="37">
        <v>321815.065375001</v>
      </c>
      <c r="U46" s="37">
        <v>113525.175750825</v>
      </c>
      <c r="V46" s="37">
        <v>0.80208505138476904</v>
      </c>
      <c r="W46" s="37">
        <v>357.26901112307002</v>
      </c>
      <c r="X46" s="37">
        <v>87.472055331673403</v>
      </c>
      <c r="Y46" s="37">
        <v>0.102826619077062</v>
      </c>
      <c r="Z46" s="37">
        <v>3.3953295223964401</v>
      </c>
      <c r="AA46" s="37">
        <v>21.0717522459049</v>
      </c>
      <c r="AB46" s="37">
        <v>9.1165810965154801</v>
      </c>
      <c r="AC46" s="37">
        <v>1326.24546049896</v>
      </c>
      <c r="AD46" s="37">
        <v>963.52726162316196</v>
      </c>
      <c r="AE46" s="37">
        <v>87.319435347039501</v>
      </c>
      <c r="AF46" s="37">
        <v>601.17504705456599</v>
      </c>
      <c r="AG46" s="37">
        <v>583.78194344862402</v>
      </c>
      <c r="AH46" s="37">
        <v>164.16045594520301</v>
      </c>
      <c r="AI46" s="37">
        <v>1.0321357843727601</v>
      </c>
      <c r="AJ46" s="37">
        <v>16.959752931752998</v>
      </c>
      <c r="AK46" s="37">
        <v>115.928447178479</v>
      </c>
      <c r="AL46" s="37">
        <v>345.38677051917801</v>
      </c>
      <c r="AM46" s="37">
        <v>356.19403065066001</v>
      </c>
      <c r="AN46" s="37">
        <v>65575.766095032697</v>
      </c>
      <c r="AO46" s="37">
        <v>66567.518886505204</v>
      </c>
      <c r="AP46" s="37">
        <v>550995.95616538404</v>
      </c>
      <c r="AQ46" s="37">
        <v>2.2631317929999999</v>
      </c>
      <c r="AR46" s="37">
        <v>21350.0021129161</v>
      </c>
      <c r="AS46" s="37">
        <v>11918.260510952399</v>
      </c>
      <c r="AT46" s="37">
        <v>6972.1643948171504</v>
      </c>
      <c r="AU46" s="37">
        <v>985.10856130367995</v>
      </c>
      <c r="AV46" s="37">
        <v>2961.2181346913299</v>
      </c>
      <c r="AW46" s="37">
        <v>1997.1437088483699</v>
      </c>
      <c r="AX46" s="37">
        <v>469.15981565474402</v>
      </c>
      <c r="AY46" s="37">
        <v>14155.4807455222</v>
      </c>
      <c r="AZ46" s="37">
        <v>1647.2085346128499</v>
      </c>
      <c r="BA46" s="37">
        <v>2071.9496002452702</v>
      </c>
      <c r="BB46" s="37">
        <v>808.63440457858201</v>
      </c>
      <c r="BC46" s="37">
        <v>37324.226106909198</v>
      </c>
      <c r="BD46" s="37">
        <v>11136.501182816901</v>
      </c>
      <c r="BE46" s="37">
        <v>4742.2502065586496</v>
      </c>
      <c r="BF46" s="37">
        <v>4912.4432292573802</v>
      </c>
      <c r="BG46" s="37">
        <v>13787.762546198799</v>
      </c>
      <c r="BH46" s="37">
        <v>2373.8918192313899</v>
      </c>
      <c r="BI46" s="37">
        <v>5443.8225278858999</v>
      </c>
      <c r="BJ46" s="37">
        <v>372498.78508571198</v>
      </c>
      <c r="BK46" s="37">
        <v>119414.546641651</v>
      </c>
      <c r="BL46" s="37">
        <v>9.7802217433855199E-2</v>
      </c>
      <c r="BM46" s="37">
        <v>26.295827501622199</v>
      </c>
      <c r="BN46" s="37">
        <v>740.85401701168905</v>
      </c>
      <c r="BO46" s="37">
        <v>9.7879696778335204E-2</v>
      </c>
      <c r="BP46" s="37">
        <v>9.7879696778335204E-2</v>
      </c>
      <c r="BQ46" s="37">
        <v>9.7879696778335204E-2</v>
      </c>
      <c r="BR46" s="37">
        <v>9.7879696778335204E-2</v>
      </c>
      <c r="BS46" s="37">
        <v>608.12322885926403</v>
      </c>
      <c r="BT46" s="37">
        <v>668.26229871098599</v>
      </c>
      <c r="BU46" s="37">
        <v>50.275776637897401</v>
      </c>
      <c r="BV46" s="37">
        <v>9.7879696778335204E-2</v>
      </c>
      <c r="BW46" s="37">
        <v>57.317421327900597</v>
      </c>
      <c r="BX46" s="37">
        <v>266.08899808022397</v>
      </c>
      <c r="BY46" s="37">
        <v>767.95301900374295</v>
      </c>
      <c r="BZ46" s="37">
        <v>26.458543464242599</v>
      </c>
      <c r="CA46" s="37">
        <v>1004.64722626986</v>
      </c>
      <c r="CB46" s="37">
        <v>1734.5062657742401</v>
      </c>
      <c r="CC46" s="37">
        <v>142.88415447955299</v>
      </c>
      <c r="CD46" s="37">
        <v>66076.071595901201</v>
      </c>
      <c r="CE46" s="37">
        <v>62504.414971238701</v>
      </c>
      <c r="CF46" s="37">
        <v>642921.929592381</v>
      </c>
      <c r="CG46" s="41">
        <v>2.6670854159999999</v>
      </c>
      <c r="CH46" s="37">
        <f t="shared" si="4"/>
        <v>5867.2672535089241</v>
      </c>
      <c r="CI46" s="37">
        <f t="shared" si="1"/>
        <v>771645.30041532614</v>
      </c>
      <c r="CJ46" s="37">
        <f t="shared" si="2"/>
        <v>683495.43532042624</v>
      </c>
      <c r="CK46" s="37">
        <f t="shared" si="3"/>
        <v>88149.865094899898</v>
      </c>
    </row>
    <row r="47" spans="1:90" x14ac:dyDescent="0.25">
      <c r="A47" s="37">
        <v>2049</v>
      </c>
      <c r="B47" s="37">
        <v>15749.778460415</v>
      </c>
      <c r="C47" s="37">
        <v>9488.6423794865295</v>
      </c>
      <c r="D47" s="37">
        <v>7643.8491650076903</v>
      </c>
      <c r="E47" s="37">
        <v>740.56863535046602</v>
      </c>
      <c r="F47" s="37">
        <v>2200.2754692947901</v>
      </c>
      <c r="G47" s="37">
        <v>1577.7959620660499</v>
      </c>
      <c r="H47" s="37">
        <v>235.693311350709</v>
      </c>
      <c r="I47" s="37">
        <v>2267.6153789649602</v>
      </c>
      <c r="J47" s="37">
        <v>1768.55284267091</v>
      </c>
      <c r="K47" s="37">
        <v>1706.5083355065001</v>
      </c>
      <c r="L47" s="37">
        <v>724.27988304223004</v>
      </c>
      <c r="M47" s="37">
        <v>32160.742873069401</v>
      </c>
      <c r="N47" s="37">
        <v>10478.6286320239</v>
      </c>
      <c r="O47" s="37">
        <v>4142.1802905546901</v>
      </c>
      <c r="P47" s="37">
        <v>4376.2487623212401</v>
      </c>
      <c r="Q47" s="37">
        <v>11146.4953307917</v>
      </c>
      <c r="R47" s="37">
        <v>1722.3365075194399</v>
      </c>
      <c r="S47" s="37">
        <v>4970.1394351967901</v>
      </c>
      <c r="T47" s="37">
        <v>327711.262221827</v>
      </c>
      <c r="U47" s="37">
        <v>115865.35975793999</v>
      </c>
      <c r="V47" s="37">
        <v>0.80559893334551003</v>
      </c>
      <c r="W47" s="37">
        <v>355.19781111035599</v>
      </c>
      <c r="X47" s="37">
        <v>84.167380257778802</v>
      </c>
      <c r="Y47" s="37">
        <v>0.10284968602826999</v>
      </c>
      <c r="Z47" s="37">
        <v>0.117632885722288</v>
      </c>
      <c r="AA47" s="37">
        <v>15.767434019431899</v>
      </c>
      <c r="AB47" s="37">
        <v>6.5166869510932797</v>
      </c>
      <c r="AC47" s="37">
        <v>1275.7563783370699</v>
      </c>
      <c r="AD47" s="37">
        <v>925.20229423492901</v>
      </c>
      <c r="AE47" s="37">
        <v>72.386331082917394</v>
      </c>
      <c r="AF47" s="37">
        <v>587.65679393035998</v>
      </c>
      <c r="AG47" s="37">
        <v>574.69366957733303</v>
      </c>
      <c r="AH47" s="37">
        <v>162.953783721153</v>
      </c>
      <c r="AI47" s="37">
        <v>1.01924023747479</v>
      </c>
      <c r="AJ47" s="37">
        <v>16.847466160419099</v>
      </c>
      <c r="AK47" s="37">
        <v>118.567565355092</v>
      </c>
      <c r="AL47" s="37">
        <v>342.89814894059299</v>
      </c>
      <c r="AM47" s="37">
        <v>329.61276170148301</v>
      </c>
      <c r="AN47" s="37">
        <v>66682.484018349103</v>
      </c>
      <c r="AO47" s="37">
        <v>65883.438625532202</v>
      </c>
      <c r="AP47" s="37">
        <v>561217.61055668304</v>
      </c>
      <c r="AQ47" s="37">
        <v>2.3081676839999998</v>
      </c>
      <c r="AR47" s="37">
        <v>21975.0014239134</v>
      </c>
      <c r="AS47" s="37">
        <v>12219.037750384399</v>
      </c>
      <c r="AT47" s="37">
        <v>6873.0004471923703</v>
      </c>
      <c r="AU47" s="37">
        <v>1012.88232874913</v>
      </c>
      <c r="AV47" s="37">
        <v>3033.63231583989</v>
      </c>
      <c r="AW47" s="37">
        <v>2059.40780541409</v>
      </c>
      <c r="AX47" s="37">
        <v>490.86275418027498</v>
      </c>
      <c r="AY47" s="37">
        <v>15311.412184160399</v>
      </c>
      <c r="AZ47" s="37">
        <v>1676.3305681950001</v>
      </c>
      <c r="BA47" s="37">
        <v>2129.4713013451701</v>
      </c>
      <c r="BB47" s="37">
        <v>828.62325089304397</v>
      </c>
      <c r="BC47" s="37">
        <v>38177.168267977097</v>
      </c>
      <c r="BD47" s="37">
        <v>11314.8722600574</v>
      </c>
      <c r="BE47" s="37">
        <v>4912.3360927863396</v>
      </c>
      <c r="BF47" s="37">
        <v>5010.7599105583004</v>
      </c>
      <c r="BG47" s="37">
        <v>14209.5510962021</v>
      </c>
      <c r="BH47" s="37">
        <v>2461.1626344460001</v>
      </c>
      <c r="BI47" s="37">
        <v>5586.7814613438704</v>
      </c>
      <c r="BJ47" s="37">
        <v>379734.915105263</v>
      </c>
      <c r="BK47" s="37">
        <v>122022.200678329</v>
      </c>
      <c r="BL47" s="37">
        <v>9.3727064763070606E-2</v>
      </c>
      <c r="BM47" s="37">
        <v>22.063902586306199</v>
      </c>
      <c r="BN47" s="37">
        <v>769.22550216666605</v>
      </c>
      <c r="BO47" s="37">
        <v>9.78697746517041E-2</v>
      </c>
      <c r="BP47" s="37">
        <v>9.78697746517041E-2</v>
      </c>
      <c r="BQ47" s="37">
        <v>9.78697746517041E-2</v>
      </c>
      <c r="BR47" s="37">
        <v>9.78697746517041E-2</v>
      </c>
      <c r="BS47" s="37">
        <v>569.61174538145201</v>
      </c>
      <c r="BT47" s="37">
        <v>638.12783469871897</v>
      </c>
      <c r="BU47" s="37">
        <v>44.290687452753197</v>
      </c>
      <c r="BV47" s="37">
        <v>9.78697746517041E-2</v>
      </c>
      <c r="BW47" s="37">
        <v>49.796663462916698</v>
      </c>
      <c r="BX47" s="37">
        <v>255.12573216237601</v>
      </c>
      <c r="BY47" s="37">
        <v>807.19393671599801</v>
      </c>
      <c r="BZ47" s="37">
        <v>25.999299206996199</v>
      </c>
      <c r="CA47" s="37">
        <v>1033.8480881722201</v>
      </c>
      <c r="CB47" s="37">
        <v>1684.701131795</v>
      </c>
      <c r="CC47" s="37">
        <v>105.74573630463701</v>
      </c>
      <c r="CD47" s="37">
        <v>67127.292103714994</v>
      </c>
      <c r="CE47" s="37">
        <v>61831.944576940201</v>
      </c>
      <c r="CF47" s="37">
        <v>656939.977204956</v>
      </c>
      <c r="CG47" s="41">
        <v>2.7227852229999998</v>
      </c>
      <c r="CH47" s="37">
        <f t="shared" si="4"/>
        <v>5828.2218275268324</v>
      </c>
      <c r="CI47" s="37">
        <f t="shared" si="1"/>
        <v>786004.95965392969</v>
      </c>
      <c r="CJ47" s="37">
        <f t="shared" si="2"/>
        <v>694113.14610540378</v>
      </c>
      <c r="CK47" s="37">
        <f t="shared" si="3"/>
        <v>91891.813548525912</v>
      </c>
    </row>
    <row r="48" spans="1:90" x14ac:dyDescent="0.25">
      <c r="A48" s="37">
        <v>2050</v>
      </c>
      <c r="B48" s="37">
        <v>16049.3195076833</v>
      </c>
      <c r="C48" s="37">
        <v>9670.9712820020104</v>
      </c>
      <c r="D48" s="37">
        <v>7821.8512284504204</v>
      </c>
      <c r="E48" s="37">
        <v>754.14297349498599</v>
      </c>
      <c r="F48" s="37">
        <v>2235.45046169436</v>
      </c>
      <c r="G48" s="37">
        <v>1611.78003143521</v>
      </c>
      <c r="H48" s="37">
        <v>241.023515975213</v>
      </c>
      <c r="I48" s="37">
        <v>2345.87310813863</v>
      </c>
      <c r="J48" s="37">
        <v>1802.59208655254</v>
      </c>
      <c r="K48" s="37">
        <v>1737.2288255287499</v>
      </c>
      <c r="L48" s="37">
        <v>736.88074562327199</v>
      </c>
      <c r="M48" s="37">
        <v>32726.868802116602</v>
      </c>
      <c r="N48" s="37">
        <v>10635.053249815301</v>
      </c>
      <c r="O48" s="37">
        <v>4260.3010026482598</v>
      </c>
      <c r="P48" s="37">
        <v>4416.5467103300398</v>
      </c>
      <c r="Q48" s="37">
        <v>11362.6896468999</v>
      </c>
      <c r="R48" s="37">
        <v>1756.4559924438499</v>
      </c>
      <c r="S48" s="37">
        <v>5086.3363651763302</v>
      </c>
      <c r="T48" s="37">
        <v>333716.72884213401</v>
      </c>
      <c r="U48" s="37">
        <v>118236.785439346</v>
      </c>
      <c r="V48" s="37">
        <v>0.80864559157042704</v>
      </c>
      <c r="W48" s="37">
        <v>353.24782325092298</v>
      </c>
      <c r="X48" s="37">
        <v>80.971859304199299</v>
      </c>
      <c r="Y48" s="37">
        <v>0.10286478019122899</v>
      </c>
      <c r="Z48" s="37">
        <v>0.10286478019122899</v>
      </c>
      <c r="AA48" s="37">
        <v>10.667655651597901</v>
      </c>
      <c r="AB48" s="37">
        <v>4.0249181514666699</v>
      </c>
      <c r="AC48" s="37">
        <v>1222.0002738554399</v>
      </c>
      <c r="AD48" s="37">
        <v>884.65044513753901</v>
      </c>
      <c r="AE48" s="37">
        <v>56.019946074026997</v>
      </c>
      <c r="AF48" s="37">
        <v>569.60501249669403</v>
      </c>
      <c r="AG48" s="37">
        <v>565.98318534502505</v>
      </c>
      <c r="AH48" s="37">
        <v>161.68135143795399</v>
      </c>
      <c r="AI48" s="37">
        <v>1.0073460598149</v>
      </c>
      <c r="AJ48" s="37">
        <v>16.741414538840498</v>
      </c>
      <c r="AK48" s="37">
        <v>121.21541363913001</v>
      </c>
      <c r="AL48" s="37">
        <v>340.31954878938097</v>
      </c>
      <c r="AM48" s="37">
        <v>304.50876142865502</v>
      </c>
      <c r="AN48" s="37">
        <v>67815.055771824307</v>
      </c>
      <c r="AO48" s="37">
        <v>65197.572592429598</v>
      </c>
      <c r="AP48" s="37">
        <v>571594.03023972502</v>
      </c>
      <c r="AQ48" s="37">
        <v>2.3544876220000002</v>
      </c>
      <c r="AR48" s="37">
        <v>22599.910289903801</v>
      </c>
      <c r="AS48" s="37">
        <v>12522.4213402487</v>
      </c>
      <c r="AT48" s="37">
        <v>6783.94795183924</v>
      </c>
      <c r="AU48" s="37">
        <v>1040.71957223814</v>
      </c>
      <c r="AV48" s="37">
        <v>3106.2214590633898</v>
      </c>
      <c r="AW48" s="37">
        <v>2122.0396270916099</v>
      </c>
      <c r="AX48" s="37">
        <v>512.81322773247598</v>
      </c>
      <c r="AY48" s="37">
        <v>16495.195457930498</v>
      </c>
      <c r="AZ48" s="37">
        <v>1706.0617902521201</v>
      </c>
      <c r="BA48" s="37">
        <v>2187.1548865485602</v>
      </c>
      <c r="BB48" s="37">
        <v>848.74334217814703</v>
      </c>
      <c r="BC48" s="37">
        <v>39036.041629550004</v>
      </c>
      <c r="BD48" s="37">
        <v>11495.496592081799</v>
      </c>
      <c r="BE48" s="37">
        <v>5088.0963865346803</v>
      </c>
      <c r="BF48" s="37">
        <v>5114.6743424267397</v>
      </c>
      <c r="BG48" s="37">
        <v>14655.205642118</v>
      </c>
      <c r="BH48" s="37">
        <v>2553.7113817956601</v>
      </c>
      <c r="BI48" s="37">
        <v>5733.5270340094103</v>
      </c>
      <c r="BJ48" s="37">
        <v>387068.346377154</v>
      </c>
      <c r="BK48" s="37">
        <v>124661.557108662</v>
      </c>
      <c r="BL48" s="37">
        <v>8.9974794677534997E-2</v>
      </c>
      <c r="BM48" s="37">
        <v>18.479218280358801</v>
      </c>
      <c r="BN48" s="37">
        <v>793.08302536702104</v>
      </c>
      <c r="BO48" s="37">
        <v>9.7859720297386696E-2</v>
      </c>
      <c r="BP48" s="37">
        <v>9.7859720297386696E-2</v>
      </c>
      <c r="BQ48" s="37">
        <v>9.7859720297386696E-2</v>
      </c>
      <c r="BR48" s="37">
        <v>9.7859720297386696E-2</v>
      </c>
      <c r="BS48" s="37">
        <v>540.06949469424603</v>
      </c>
      <c r="BT48" s="37">
        <v>615.347148113348</v>
      </c>
      <c r="BU48" s="37">
        <v>39.170884503845599</v>
      </c>
      <c r="BV48" s="37">
        <v>9.7859720297386696E-2</v>
      </c>
      <c r="BW48" s="37">
        <v>43.479893907035901</v>
      </c>
      <c r="BX48" s="37">
        <v>243.12572349440299</v>
      </c>
      <c r="BY48" s="37">
        <v>843.17065959775596</v>
      </c>
      <c r="BZ48" s="37">
        <v>25.424794069919901</v>
      </c>
      <c r="CA48" s="37">
        <v>1057.3083252925301</v>
      </c>
      <c r="CB48" s="37">
        <v>1626.35053386968</v>
      </c>
      <c r="CC48" s="37">
        <v>74.4397422012552</v>
      </c>
      <c r="CD48" s="37">
        <v>68208.288350937699</v>
      </c>
      <c r="CE48" s="37">
        <v>61160.5739368656</v>
      </c>
      <c r="CF48" s="37">
        <v>671177.47442483203</v>
      </c>
      <c r="CG48" s="41">
        <v>2.7791205479999999</v>
      </c>
      <c r="CH48" s="37">
        <f t="shared" si="4"/>
        <v>5783.1484487230464</v>
      </c>
      <c r="CI48" s="37">
        <f t="shared" si="1"/>
        <v>800620.77644395013</v>
      </c>
      <c r="CJ48" s="37">
        <f t="shared" si="2"/>
        <v>704911.1675120556</v>
      </c>
      <c r="CK48" s="37">
        <f t="shared" si="3"/>
        <v>95709.608931894531</v>
      </c>
    </row>
    <row r="49" spans="1:89" x14ac:dyDescent="0.25">
      <c r="A49" s="37">
        <v>2049</v>
      </c>
      <c r="B49" s="37">
        <v>15321.1867323103</v>
      </c>
      <c r="C49" s="37">
        <v>9291.5955583189607</v>
      </c>
      <c r="D49" s="37">
        <v>7413.4941023317897</v>
      </c>
      <c r="E49" s="37">
        <v>713.25172838564595</v>
      </c>
      <c r="F49" s="37">
        <v>2141.3104667563498</v>
      </c>
      <c r="G49" s="37">
        <v>1523.458877239</v>
      </c>
      <c r="H49" s="37">
        <v>222.54356423259199</v>
      </c>
      <c r="I49" s="37">
        <v>2033.2113750937001</v>
      </c>
      <c r="J49" s="37">
        <v>1724.27389101944</v>
      </c>
      <c r="K49" s="37">
        <v>1640.95756518594</v>
      </c>
      <c r="L49" s="37">
        <v>696.940913272275</v>
      </c>
      <c r="M49" s="37">
        <v>31204.732657952401</v>
      </c>
      <c r="N49" s="37">
        <v>10283.8412997618</v>
      </c>
      <c r="O49" s="37">
        <v>3667.04268100952</v>
      </c>
      <c r="P49" s="37">
        <v>4308.7560677420697</v>
      </c>
      <c r="Q49" s="37">
        <v>10792.050339367601</v>
      </c>
      <c r="R49" s="37">
        <v>1648.63489020258</v>
      </c>
      <c r="S49" s="37">
        <v>4788.1739951918398</v>
      </c>
      <c r="T49" s="37">
        <v>321413.22464625502</v>
      </c>
      <c r="U49" s="37">
        <v>115320.96940681701</v>
      </c>
      <c r="V49" s="37">
        <v>0.80620228507953295</v>
      </c>
      <c r="W49" s="37">
        <v>362.80461431149303</v>
      </c>
      <c r="X49" s="37">
        <v>87.876184794114195</v>
      </c>
      <c r="Y49" s="37">
        <v>0.10279350840161</v>
      </c>
      <c r="Z49" s="37">
        <v>2.98208493871246E-2</v>
      </c>
      <c r="AA49" s="37">
        <v>15.946130195862199</v>
      </c>
      <c r="AB49" s="37">
        <v>6.5789807119182901</v>
      </c>
      <c r="AC49" s="37">
        <v>1296.4565340905499</v>
      </c>
      <c r="AD49" s="37">
        <v>940.28590616547103</v>
      </c>
      <c r="AE49" s="37">
        <v>73.691692646634294</v>
      </c>
      <c r="AF49" s="37">
        <v>597.58584039130596</v>
      </c>
      <c r="AG49" s="37">
        <v>569.36665774921505</v>
      </c>
      <c r="AH49" s="37">
        <v>162.57559722130699</v>
      </c>
      <c r="AI49" s="37">
        <v>1.0119535443743599</v>
      </c>
      <c r="AJ49" s="37">
        <v>16.732544248230798</v>
      </c>
      <c r="AK49" s="37">
        <v>117.398393036692</v>
      </c>
      <c r="AL49" s="37">
        <v>343.22890081897799</v>
      </c>
      <c r="AM49" s="37">
        <v>335.31095440928698</v>
      </c>
      <c r="AN49" s="37">
        <v>66112.689459618006</v>
      </c>
      <c r="AO49" s="37">
        <v>66357.030332327296</v>
      </c>
      <c r="AP49" s="37">
        <v>550742.12947453803</v>
      </c>
      <c r="AQ49" s="37">
        <v>2.3273197589999999</v>
      </c>
      <c r="AR49" s="37">
        <v>20225.632195767499</v>
      </c>
      <c r="AS49" s="37">
        <v>10664.076835501601</v>
      </c>
      <c r="AT49" s="37">
        <v>5245.7559550436299</v>
      </c>
      <c r="AU49" s="37">
        <v>841.21876864780904</v>
      </c>
      <c r="AV49" s="37">
        <v>2648.0543988670001</v>
      </c>
      <c r="AW49" s="37">
        <v>1722.8316918169701</v>
      </c>
      <c r="AX49" s="37">
        <v>357.33794417256001</v>
      </c>
      <c r="AY49" s="37">
        <v>6614.5110979016199</v>
      </c>
      <c r="AZ49" s="37">
        <v>1548.4247231744801</v>
      </c>
      <c r="BA49" s="37">
        <v>1781.95907032988</v>
      </c>
      <c r="BB49" s="37">
        <v>700.65022473073702</v>
      </c>
      <c r="BC49" s="37">
        <v>33417.2637872669</v>
      </c>
      <c r="BD49" s="37">
        <v>10325.1289649675</v>
      </c>
      <c r="BE49" s="37">
        <v>5700.9453169741601</v>
      </c>
      <c r="BF49" s="37">
        <v>9573.2836692003402</v>
      </c>
      <c r="BG49" s="37">
        <v>24760.482644008</v>
      </c>
      <c r="BH49" s="37">
        <v>2464.2796795436202</v>
      </c>
      <c r="BI49" s="37">
        <v>5875.0283489960202</v>
      </c>
      <c r="BJ49" s="37">
        <v>345535.23978776397</v>
      </c>
      <c r="BK49" s="37">
        <v>118668.77776984499</v>
      </c>
      <c r="BL49" s="37">
        <v>0.11471911255745799</v>
      </c>
      <c r="BM49" s="37">
        <v>22.953902247726202</v>
      </c>
      <c r="BN49" s="37">
        <v>781.29807701907896</v>
      </c>
      <c r="BO49" s="37">
        <v>9.7934460519716604E-2</v>
      </c>
      <c r="BP49" s="37">
        <v>9.7934460519716604E-2</v>
      </c>
      <c r="BQ49" s="37">
        <v>9.7934460519716604E-2</v>
      </c>
      <c r="BR49" s="37">
        <v>9.7934460519716604E-2</v>
      </c>
      <c r="BS49" s="37">
        <v>496.97186044283399</v>
      </c>
      <c r="BT49" s="37">
        <v>571.36478480864002</v>
      </c>
      <c r="BU49" s="37">
        <v>1.424706524791</v>
      </c>
      <c r="BV49" s="37">
        <v>9.7934460519716604E-2</v>
      </c>
      <c r="BW49" s="37">
        <v>56.1803108641707</v>
      </c>
      <c r="BX49" s="37">
        <v>260.34433391392798</v>
      </c>
      <c r="BY49" s="37">
        <v>885.73094756202102</v>
      </c>
      <c r="BZ49" s="37">
        <v>31.076975491965001</v>
      </c>
      <c r="CA49" s="37">
        <v>1111.36354661327</v>
      </c>
      <c r="CB49" s="37">
        <v>1911.27108292663</v>
      </c>
      <c r="CC49" s="37">
        <v>54.536059180309003</v>
      </c>
      <c r="CD49" s="37">
        <v>64823.099335323001</v>
      </c>
      <c r="CE49" s="37">
        <v>62617.299535956903</v>
      </c>
      <c r="CF49" s="37">
        <v>614801.46783144597</v>
      </c>
      <c r="CG49" s="41">
        <v>2.8802286069999998</v>
      </c>
      <c r="CH49" s="37">
        <f t="shared" si="4"/>
        <v>6050.9442497636774</v>
      </c>
      <c r="CI49" s="37">
        <f t="shared" si="1"/>
        <v>742296.40272480936</v>
      </c>
      <c r="CJ49" s="37">
        <f t="shared" si="2"/>
        <v>683547.16025136947</v>
      </c>
      <c r="CK49" s="37">
        <f t="shared" si="3"/>
        <v>58749.242473439896</v>
      </c>
    </row>
    <row r="50" spans="1:89" x14ac:dyDescent="0.25">
      <c r="A50" s="37">
        <v>2050</v>
      </c>
      <c r="B50" s="37">
        <v>15610.540894181</v>
      </c>
      <c r="C50" s="37">
        <v>9474.4296625045899</v>
      </c>
      <c r="D50" s="37">
        <v>7583.5132533759697</v>
      </c>
      <c r="E50" s="37">
        <v>726.40653822893796</v>
      </c>
      <c r="F50" s="37">
        <v>2175.2817634497601</v>
      </c>
      <c r="G50" s="37">
        <v>1556.5367019635</v>
      </c>
      <c r="H50" s="37">
        <v>227.458847260753</v>
      </c>
      <c r="I50" s="37">
        <v>2099.2972786764899</v>
      </c>
      <c r="J50" s="37">
        <v>1757.4158045778099</v>
      </c>
      <c r="K50" s="37">
        <v>1670.0703414617899</v>
      </c>
      <c r="L50" s="37">
        <v>708.98651517908695</v>
      </c>
      <c r="M50" s="37">
        <v>31747.851123067401</v>
      </c>
      <c r="N50" s="37">
        <v>10437.0616166499</v>
      </c>
      <c r="O50" s="37">
        <v>3762.9875950163901</v>
      </c>
      <c r="P50" s="37">
        <v>4347.3118382441598</v>
      </c>
      <c r="Q50" s="37">
        <v>10986.0229483525</v>
      </c>
      <c r="R50" s="37">
        <v>1678.0376822783001</v>
      </c>
      <c r="S50" s="37">
        <v>4894.8335981457003</v>
      </c>
      <c r="T50" s="37">
        <v>327338.753635898</v>
      </c>
      <c r="U50" s="37">
        <v>117682.948930172</v>
      </c>
      <c r="V50" s="37">
        <v>0.80898254915921897</v>
      </c>
      <c r="W50" s="37">
        <v>361.25184430239398</v>
      </c>
      <c r="X50" s="37">
        <v>84.677557354913603</v>
      </c>
      <c r="Y50" s="37">
        <v>0.102804824702542</v>
      </c>
      <c r="Z50" s="37">
        <v>0.102804824702542</v>
      </c>
      <c r="AA50" s="37">
        <v>10.746497593910901</v>
      </c>
      <c r="AB50" s="37">
        <v>4.0385976294518997</v>
      </c>
      <c r="AC50" s="37">
        <v>1241.63325416764</v>
      </c>
      <c r="AD50" s="37">
        <v>898.91799028909202</v>
      </c>
      <c r="AE50" s="37">
        <v>56.942635063649902</v>
      </c>
      <c r="AF50" s="37">
        <v>579.16410741825598</v>
      </c>
      <c r="AG50" s="37">
        <v>560.33857823042001</v>
      </c>
      <c r="AH50" s="37">
        <v>161.31059427850201</v>
      </c>
      <c r="AI50" s="37">
        <v>0.999457638731863</v>
      </c>
      <c r="AJ50" s="37">
        <v>16.619209641188199</v>
      </c>
      <c r="AK50" s="37">
        <v>120.03571500602</v>
      </c>
      <c r="AL50" s="37">
        <v>340.627875980618</v>
      </c>
      <c r="AM50" s="37">
        <v>308.361330390614</v>
      </c>
      <c r="AN50" s="37">
        <v>67228.951419482299</v>
      </c>
      <c r="AO50" s="37">
        <v>65661.682997875905</v>
      </c>
      <c r="AP50" s="37">
        <v>560904.06501276698</v>
      </c>
      <c r="AQ50" s="37">
        <v>2.374115357</v>
      </c>
      <c r="AR50" s="37">
        <v>20711.150557089899</v>
      </c>
      <c r="AS50" s="37">
        <v>10893.308016037299</v>
      </c>
      <c r="AT50" s="37">
        <v>5243.4621755872304</v>
      </c>
      <c r="AU50" s="37">
        <v>859.36163962927105</v>
      </c>
      <c r="AV50" s="37">
        <v>2698.55417888588</v>
      </c>
      <c r="AW50" s="37">
        <v>1764.9158999470401</v>
      </c>
      <c r="AX50" s="37">
        <v>369.549836984075</v>
      </c>
      <c r="AY50" s="37">
        <v>6994.0981726330701</v>
      </c>
      <c r="AZ50" s="37">
        <v>1569.6187579253401</v>
      </c>
      <c r="BA50" s="37">
        <v>1816.3168612977199</v>
      </c>
      <c r="BB50" s="37">
        <v>712.44733997273295</v>
      </c>
      <c r="BC50" s="37">
        <v>33990.183364734999</v>
      </c>
      <c r="BD50" s="37">
        <v>10455.138870892</v>
      </c>
      <c r="BE50" s="37">
        <v>5904.8284264328104</v>
      </c>
      <c r="BF50" s="37">
        <v>9873.7848475894007</v>
      </c>
      <c r="BG50" s="37">
        <v>25700.6161866211</v>
      </c>
      <c r="BH50" s="37">
        <v>2543.27975906948</v>
      </c>
      <c r="BI50" s="37">
        <v>6011.9094665429102</v>
      </c>
      <c r="BJ50" s="37">
        <v>351318.46610250499</v>
      </c>
      <c r="BK50" s="37">
        <v>121127.408171729</v>
      </c>
      <c r="BL50" s="37">
        <v>0.11089625963593799</v>
      </c>
      <c r="BM50" s="37">
        <v>19.172246686404598</v>
      </c>
      <c r="BN50" s="37">
        <v>806.55182984893395</v>
      </c>
      <c r="BO50" s="37">
        <v>9.7860325508120197E-2</v>
      </c>
      <c r="BP50" s="37">
        <v>9.7860325508120197E-2</v>
      </c>
      <c r="BQ50" s="37">
        <v>9.7860325508120197E-2</v>
      </c>
      <c r="BR50" s="37">
        <v>9.7860325508120197E-2</v>
      </c>
      <c r="BS50" s="37">
        <v>439.70379842815402</v>
      </c>
      <c r="BT50" s="37">
        <v>523.08842524562999</v>
      </c>
      <c r="BU50" s="37">
        <v>9.7860325508120197E-2</v>
      </c>
      <c r="BV50" s="37">
        <v>9.7860325508120197E-2</v>
      </c>
      <c r="BW50" s="37">
        <v>48.367901981731301</v>
      </c>
      <c r="BX50" s="37">
        <v>243.16700150144001</v>
      </c>
      <c r="BY50" s="37">
        <v>900.30146832712899</v>
      </c>
      <c r="BZ50" s="37">
        <v>29.897313759719601</v>
      </c>
      <c r="CA50" s="37">
        <v>1112.87754695692</v>
      </c>
      <c r="CB50" s="37">
        <v>1806.2701864728899</v>
      </c>
      <c r="CC50" s="37">
        <v>39.540885407542099</v>
      </c>
      <c r="CD50" s="37">
        <v>65822.176766766395</v>
      </c>
      <c r="CE50" s="37">
        <v>61940.981659489204</v>
      </c>
      <c r="CF50" s="37">
        <v>626488.49429120205</v>
      </c>
      <c r="CG50" s="41">
        <v>2.9533724050000001</v>
      </c>
      <c r="CH50" s="37">
        <f t="shared" si="4"/>
        <v>5862.0532911918317</v>
      </c>
      <c r="CI50" s="37">
        <f t="shared" si="1"/>
        <v>754291.19372119079</v>
      </c>
      <c r="CJ50" s="37">
        <f t="shared" si="2"/>
        <v>694103.06082322611</v>
      </c>
      <c r="CK50" s="37">
        <f t="shared" si="3"/>
        <v>60188.132897964679</v>
      </c>
    </row>
    <row r="53" spans="1:89" x14ac:dyDescent="0.25">
      <c r="CH53" s="37">
        <f>SUM(CH16:CH35)*CG15</f>
        <v>103498.43969131676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workbookViewId="0">
      <selection activeCell="W14" sqref="W14:AL49"/>
    </sheetView>
  </sheetViews>
  <sheetFormatPr baseColWidth="10" defaultRowHeight="15" x14ac:dyDescent="0.25"/>
  <sheetData>
    <row r="1" spans="1:3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 s="37">
        <v>22</v>
      </c>
      <c r="X1" s="37">
        <v>23</v>
      </c>
      <c r="Y1" s="37">
        <v>24</v>
      </c>
      <c r="Z1" s="37">
        <v>25</v>
      </c>
    </row>
    <row r="2" spans="1:39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s="37" t="str">
        <f>'en niveau en valeur déflatée'!W2</f>
        <v>carburant</v>
      </c>
      <c r="X2" s="37" t="str">
        <f>'en niveau en valeur déflatée'!X2</f>
        <v>biovcarburant</v>
      </c>
      <c r="Y2" s="37" t="str">
        <f>'en niveau en valeur déflatée'!Y2</f>
        <v>électricité nucléaire</v>
      </c>
      <c r="Z2" s="37" t="str">
        <f>'en niveau en valeur déflatée'!Z2</f>
        <v>centrale au fioul</v>
      </c>
      <c r="AA2" s="37" t="str">
        <f>'en niveau en valeur déflatée'!AA2</f>
        <v>centrale au gaz</v>
      </c>
      <c r="AB2" s="37" t="str">
        <f>'en niveau en valeur déflatée'!AB2</f>
        <v>centrale au charbon</v>
      </c>
      <c r="AC2" s="37" t="str">
        <f>'en niveau en valeur déflatée'!AC2</f>
        <v xml:space="preserve">éolien </v>
      </c>
      <c r="AD2" s="37" t="str">
        <f>'en niveau en valeur déflatée'!AD2</f>
        <v xml:space="preserve">PV </v>
      </c>
      <c r="AE2" s="37" t="str">
        <f>'en niveau en valeur déflatée'!AE2</f>
        <v>hydrolique</v>
      </c>
      <c r="AF2" s="37" t="str">
        <f>'en niveau en valeur déflatée'!AF2</f>
        <v>cogénération géothermie</v>
      </c>
      <c r="AG2" s="37" t="str">
        <f>'en niveau en valeur déflatée'!AG2</f>
        <v>gaz naturel</v>
      </c>
      <c r="AH2" s="37" t="str">
        <f>'en niveau en valeur déflatée'!AH2</f>
        <v>biomasse solide</v>
      </c>
      <c r="AI2" s="37" t="str">
        <f>'en niveau en valeur déflatée'!AI2</f>
        <v>Biogaz</v>
      </c>
      <c r="AJ2" s="37" t="str">
        <f>'en niveau en valeur déflatée'!AJ2</f>
        <v>UIOM</v>
      </c>
      <c r="AK2" s="37" t="str">
        <f>'en niveau en valeur déflatée'!AK2</f>
        <v>géothermie</v>
      </c>
      <c r="AL2" s="37" t="str">
        <f>'en niveau en valeur déflatée'!AL2</f>
        <v>cogénération</v>
      </c>
      <c r="AM2" s="37"/>
    </row>
    <row r="3" spans="1:39" hidden="1" x14ac:dyDescent="0.25">
      <c r="A3">
        <f>'en niveau par secteurs'!A4</f>
        <v>2006</v>
      </c>
      <c r="B3">
        <f>('en niveau par secteurs'!AU4/'en niveau par secteurs'!B4-1)*100</f>
        <v>0</v>
      </c>
      <c r="C3">
        <f>('en niveau par secteurs'!AV4/'en niveau par secteurs'!C4-1)*100</f>
        <v>0</v>
      </c>
      <c r="D3">
        <f>('en niveau par secteurs'!AW4/'en niveau par secteurs'!D4-1)*100</f>
        <v>0</v>
      </c>
      <c r="E3">
        <f>('en niveau par secteurs'!AX4/'en niveau par secteurs'!E4-1)*100</f>
        <v>0</v>
      </c>
      <c r="F3">
        <f>('en niveau par secteurs'!AY4/'en niveau par secteurs'!F4-1)*100</f>
        <v>0</v>
      </c>
      <c r="G3">
        <f>('en niveau par secteurs'!AZ4/'en niveau par secteurs'!G4-1)*100</f>
        <v>0</v>
      </c>
      <c r="H3">
        <f>('en niveau par secteurs'!BA4/'en niveau par secteurs'!H4-1)*100</f>
        <v>0</v>
      </c>
      <c r="I3">
        <f>('en niveau par secteurs'!BB4/'en niveau par secteurs'!I4-1)*100</f>
        <v>0</v>
      </c>
      <c r="J3">
        <f>('en niveau par secteurs'!BC4/'en niveau par secteurs'!J4-1)*100</f>
        <v>0</v>
      </c>
      <c r="K3">
        <f>('en niveau par secteurs'!BD4/'en niveau par secteurs'!K4-1)*100</f>
        <v>0</v>
      </c>
      <c r="L3">
        <f>('en niveau par secteurs'!BE4/'en niveau par secteurs'!L4-1)*100</f>
        <v>0</v>
      </c>
      <c r="M3">
        <f>('en niveau par secteurs'!BF4/'en niveau par secteurs'!M4-1)*100</f>
        <v>0</v>
      </c>
      <c r="N3">
        <f>('en niveau par secteurs'!BG4/'en niveau par secteurs'!N4-1)*100</f>
        <v>0</v>
      </c>
      <c r="O3">
        <f>('en niveau par secteurs'!BH4/'en niveau par secteurs'!O4-1)*100</f>
        <v>0</v>
      </c>
      <c r="P3">
        <f>('en niveau par secteurs'!BI4/'en niveau par secteurs'!P4-1)*100</f>
        <v>0</v>
      </c>
      <c r="Q3">
        <f>('en niveau par secteurs'!BJ4/'en niveau par secteurs'!Q4-1)*100</f>
        <v>0</v>
      </c>
      <c r="R3">
        <f>('en niveau par secteurs'!BK4/'en niveau par secteurs'!R4-1)*100</f>
        <v>0</v>
      </c>
      <c r="S3">
        <f>('en niveau par secteurs'!BL4/'en niveau par secteurs'!S4-1)*100</f>
        <v>0</v>
      </c>
      <c r="T3">
        <f>('en niveau par secteurs'!BM4/'en niveau par secteurs'!T4-1)*100</f>
        <v>0</v>
      </c>
      <c r="U3">
        <f>('en niveau par secteurs'!BN4/'en niveau par secteurs'!U4-1)*100</f>
        <v>0</v>
      </c>
      <c r="V3">
        <f>('en niveau par secteurs'!BO4/'en niveau par secteurs'!V4-1)*100</f>
        <v>0</v>
      </c>
      <c r="W3" s="37">
        <f>('en niveau par secteurs'!BP4/'en niveau par secteurs'!W4-1)*100</f>
        <v>0</v>
      </c>
      <c r="X3" s="37">
        <f>('en niveau par secteurs'!BQ4/'en niveau par secteurs'!X4-1)*100</f>
        <v>0</v>
      </c>
      <c r="Y3" s="37">
        <f>('en niveau par secteurs'!BR4/'en niveau par secteurs'!Y4-1)*100</f>
        <v>0</v>
      </c>
      <c r="Z3" s="37">
        <f>('en niveau par secteurs'!BS4/'en niveau par secteurs'!Z4-1)*100</f>
        <v>0</v>
      </c>
    </row>
    <row r="4" spans="1:39" hidden="1" x14ac:dyDescent="0.25">
      <c r="A4">
        <f>'en niveau par secteurs'!A5</f>
        <v>2007</v>
      </c>
      <c r="B4">
        <f>('en niveau par secteurs'!AU5/'en niveau par secteurs'!B5-1)*100</f>
        <v>0</v>
      </c>
      <c r="C4">
        <f>('en niveau par secteurs'!AV5/'en niveau par secteurs'!C5-1)*100</f>
        <v>0</v>
      </c>
      <c r="D4">
        <f>('en niveau par secteurs'!AW5/'en niveau par secteurs'!D5-1)*100</f>
        <v>0</v>
      </c>
      <c r="E4">
        <f>('en niveau par secteurs'!AX5/'en niveau par secteurs'!E5-1)*100</f>
        <v>0</v>
      </c>
      <c r="F4">
        <f>('en niveau par secteurs'!AY5/'en niveau par secteurs'!F5-1)*100</f>
        <v>0</v>
      </c>
      <c r="G4">
        <f>('en niveau par secteurs'!AZ5/'en niveau par secteurs'!G5-1)*100</f>
        <v>0</v>
      </c>
      <c r="H4">
        <f>('en niveau par secteurs'!BA5/'en niveau par secteurs'!H5-1)*100</f>
        <v>0</v>
      </c>
      <c r="I4">
        <f>('en niveau par secteurs'!BB5/'en niveau par secteurs'!I5-1)*100</f>
        <v>0</v>
      </c>
      <c r="J4">
        <f>('en niveau par secteurs'!BC5/'en niveau par secteurs'!J5-1)*100</f>
        <v>0</v>
      </c>
      <c r="K4">
        <f>('en niveau par secteurs'!BD5/'en niveau par secteurs'!K5-1)*100</f>
        <v>0</v>
      </c>
      <c r="L4">
        <f>('en niveau par secteurs'!BE5/'en niveau par secteurs'!L5-1)*100</f>
        <v>0</v>
      </c>
      <c r="M4">
        <f>('en niveau par secteurs'!BF5/'en niveau par secteurs'!M5-1)*100</f>
        <v>0</v>
      </c>
      <c r="N4">
        <f>('en niveau par secteurs'!BG5/'en niveau par secteurs'!N5-1)*100</f>
        <v>0</v>
      </c>
      <c r="O4">
        <f>('en niveau par secteurs'!BH5/'en niveau par secteurs'!O5-1)*100</f>
        <v>0</v>
      </c>
      <c r="P4">
        <f>('en niveau par secteurs'!BI5/'en niveau par secteurs'!P5-1)*100</f>
        <v>0</v>
      </c>
      <c r="Q4">
        <f>('en niveau par secteurs'!BJ5/'en niveau par secteurs'!Q5-1)*100</f>
        <v>0</v>
      </c>
      <c r="R4">
        <f>('en niveau par secteurs'!BK5/'en niveau par secteurs'!R5-1)*100</f>
        <v>0</v>
      </c>
      <c r="S4">
        <f>('en niveau par secteurs'!BL5/'en niveau par secteurs'!S5-1)*100</f>
        <v>0</v>
      </c>
      <c r="T4">
        <f>('en niveau par secteurs'!BM5/'en niveau par secteurs'!T5-1)*100</f>
        <v>0</v>
      </c>
      <c r="U4">
        <f>('en niveau par secteurs'!BN5/'en niveau par secteurs'!U5-1)*100</f>
        <v>0</v>
      </c>
      <c r="V4">
        <f>('en niveau par secteurs'!BO5/'en niveau par secteurs'!V5-1)*100</f>
        <v>0</v>
      </c>
      <c r="W4" s="37">
        <f>('en niveau par secteurs'!BP5/'en niveau par secteurs'!W5-1)*100</f>
        <v>0</v>
      </c>
      <c r="X4" s="37">
        <f>('en niveau par secteurs'!BQ5/'en niveau par secteurs'!X5-1)*100</f>
        <v>0</v>
      </c>
      <c r="Y4" s="37">
        <f>('en niveau par secteurs'!BR5/'en niveau par secteurs'!Y5-1)*100</f>
        <v>0</v>
      </c>
      <c r="Z4" s="37">
        <f>('en niveau par secteurs'!BS5/'en niveau par secteurs'!Z5-1)*100</f>
        <v>0</v>
      </c>
    </row>
    <row r="5" spans="1:39" hidden="1" x14ac:dyDescent="0.25">
      <c r="A5">
        <f>'en niveau par secteurs'!A6</f>
        <v>2008</v>
      </c>
      <c r="B5">
        <f>('en niveau par secteurs'!AU6/'en niveau par secteurs'!B6-1)*100</f>
        <v>0</v>
      </c>
      <c r="C5">
        <f>('en niveau par secteurs'!AV6/'en niveau par secteurs'!C6-1)*100</f>
        <v>0</v>
      </c>
      <c r="D5">
        <f>('en niveau par secteurs'!AW6/'en niveau par secteurs'!D6-1)*100</f>
        <v>0</v>
      </c>
      <c r="E5">
        <f>('en niveau par secteurs'!AX6/'en niveau par secteurs'!E6-1)*100</f>
        <v>0</v>
      </c>
      <c r="F5">
        <f>('en niveau par secteurs'!AY6/'en niveau par secteurs'!F6-1)*100</f>
        <v>0</v>
      </c>
      <c r="G5">
        <f>('en niveau par secteurs'!AZ6/'en niveau par secteurs'!G6-1)*100</f>
        <v>0</v>
      </c>
      <c r="H5">
        <f>('en niveau par secteurs'!BA6/'en niveau par secteurs'!H6-1)*100</f>
        <v>0</v>
      </c>
      <c r="I5">
        <f>('en niveau par secteurs'!BB6/'en niveau par secteurs'!I6-1)*100</f>
        <v>0</v>
      </c>
      <c r="J5">
        <f>('en niveau par secteurs'!BC6/'en niveau par secteurs'!J6-1)*100</f>
        <v>0</v>
      </c>
      <c r="K5">
        <f>('en niveau par secteurs'!BD6/'en niveau par secteurs'!K6-1)*100</f>
        <v>0</v>
      </c>
      <c r="L5">
        <f>('en niveau par secteurs'!BE6/'en niveau par secteurs'!L6-1)*100</f>
        <v>0</v>
      </c>
      <c r="M5">
        <f>('en niveau par secteurs'!BF6/'en niveau par secteurs'!M6-1)*100</f>
        <v>0</v>
      </c>
      <c r="N5">
        <f>('en niveau par secteurs'!BG6/'en niveau par secteurs'!N6-1)*100</f>
        <v>0</v>
      </c>
      <c r="O5">
        <f>('en niveau par secteurs'!BH6/'en niveau par secteurs'!O6-1)*100</f>
        <v>0</v>
      </c>
      <c r="P5">
        <f>('en niveau par secteurs'!BI6/'en niveau par secteurs'!P6-1)*100</f>
        <v>0</v>
      </c>
      <c r="Q5">
        <f>('en niveau par secteurs'!BJ6/'en niveau par secteurs'!Q6-1)*100</f>
        <v>0</v>
      </c>
      <c r="R5">
        <f>('en niveau par secteurs'!BK6/'en niveau par secteurs'!R6-1)*100</f>
        <v>0</v>
      </c>
      <c r="S5">
        <f>('en niveau par secteurs'!BL6/'en niveau par secteurs'!S6-1)*100</f>
        <v>0</v>
      </c>
      <c r="T5">
        <f>('en niveau par secteurs'!BM6/'en niveau par secteurs'!T6-1)*100</f>
        <v>0</v>
      </c>
      <c r="U5">
        <f>('en niveau par secteurs'!BN6/'en niveau par secteurs'!U6-1)*100</f>
        <v>0</v>
      </c>
      <c r="V5">
        <f>('en niveau par secteurs'!BO6/'en niveau par secteurs'!V6-1)*100</f>
        <v>0</v>
      </c>
      <c r="W5" s="37">
        <f>('en niveau par secteurs'!BP6/'en niveau par secteurs'!W6-1)*100</f>
        <v>0</v>
      </c>
      <c r="X5" s="37">
        <f>('en niveau par secteurs'!BQ6/'en niveau par secteurs'!X6-1)*100</f>
        <v>0</v>
      </c>
      <c r="Y5" s="37">
        <f>('en niveau par secteurs'!BR6/'en niveau par secteurs'!Y6-1)*100</f>
        <v>0</v>
      </c>
      <c r="Z5" s="37">
        <f>('en niveau par secteurs'!BS6/'en niveau par secteurs'!Z6-1)*100</f>
        <v>0</v>
      </c>
    </row>
    <row r="6" spans="1:39" hidden="1" x14ac:dyDescent="0.25">
      <c r="A6">
        <f>'en niveau par secteurs'!A7</f>
        <v>2009</v>
      </c>
      <c r="B6">
        <f>('en niveau par secteurs'!AU7/'en niveau par secteurs'!B7-1)*100</f>
        <v>0</v>
      </c>
      <c r="C6">
        <f>('en niveau par secteurs'!AV7/'en niveau par secteurs'!C7-1)*100</f>
        <v>0</v>
      </c>
      <c r="D6">
        <f>('en niveau par secteurs'!AW7/'en niveau par secteurs'!D7-1)*100</f>
        <v>0</v>
      </c>
      <c r="E6">
        <f>('en niveau par secteurs'!AX7/'en niveau par secteurs'!E7-1)*100</f>
        <v>0</v>
      </c>
      <c r="F6">
        <f>('en niveau par secteurs'!AY7/'en niveau par secteurs'!F7-1)*100</f>
        <v>0</v>
      </c>
      <c r="G6">
        <f>('en niveau par secteurs'!AZ7/'en niveau par secteurs'!G7-1)*100</f>
        <v>0</v>
      </c>
      <c r="H6">
        <f>('en niveau par secteurs'!BA7/'en niveau par secteurs'!H7-1)*100</f>
        <v>0</v>
      </c>
      <c r="I6">
        <f>('en niveau par secteurs'!BB7/'en niveau par secteurs'!I7-1)*100</f>
        <v>0</v>
      </c>
      <c r="J6">
        <f>('en niveau par secteurs'!BC7/'en niveau par secteurs'!J7-1)*100</f>
        <v>0</v>
      </c>
      <c r="K6">
        <f>('en niveau par secteurs'!BD7/'en niveau par secteurs'!K7-1)*100</f>
        <v>0</v>
      </c>
      <c r="L6">
        <f>('en niveau par secteurs'!BE7/'en niveau par secteurs'!L7-1)*100</f>
        <v>0</v>
      </c>
      <c r="M6">
        <f>('en niveau par secteurs'!BF7/'en niveau par secteurs'!M7-1)*100</f>
        <v>0</v>
      </c>
      <c r="N6">
        <f>('en niveau par secteurs'!BG7/'en niveau par secteurs'!N7-1)*100</f>
        <v>0</v>
      </c>
      <c r="O6">
        <f>('en niveau par secteurs'!BH7/'en niveau par secteurs'!O7-1)*100</f>
        <v>0</v>
      </c>
      <c r="P6">
        <f>('en niveau par secteurs'!BI7/'en niveau par secteurs'!P7-1)*100</f>
        <v>0</v>
      </c>
      <c r="Q6">
        <f>('en niveau par secteurs'!BJ7/'en niveau par secteurs'!Q7-1)*100</f>
        <v>0</v>
      </c>
      <c r="R6">
        <f>('en niveau par secteurs'!BK7/'en niveau par secteurs'!R7-1)*100</f>
        <v>0</v>
      </c>
      <c r="S6">
        <f>('en niveau par secteurs'!BL7/'en niveau par secteurs'!S7-1)*100</f>
        <v>0</v>
      </c>
      <c r="T6">
        <f>('en niveau par secteurs'!BM7/'en niveau par secteurs'!T7-1)*100</f>
        <v>0</v>
      </c>
      <c r="U6">
        <f>('en niveau par secteurs'!BN7/'en niveau par secteurs'!U7-1)*100</f>
        <v>0</v>
      </c>
      <c r="V6">
        <f>('en niveau par secteurs'!BO7/'en niveau par secteurs'!V7-1)*100</f>
        <v>0</v>
      </c>
      <c r="W6" s="37">
        <f>('en niveau par secteurs'!BP7/'en niveau par secteurs'!W7-1)*100</f>
        <v>0</v>
      </c>
      <c r="X6" s="37">
        <f>('en niveau par secteurs'!BQ7/'en niveau par secteurs'!X7-1)*100</f>
        <v>0</v>
      </c>
      <c r="Y6" s="37">
        <f>('en niveau par secteurs'!BR7/'en niveau par secteurs'!Y7-1)*100</f>
        <v>0</v>
      </c>
      <c r="Z6" s="37">
        <f>('en niveau par secteurs'!BS7/'en niveau par secteurs'!Z7-1)*100</f>
        <v>0</v>
      </c>
    </row>
    <row r="7" spans="1:39" hidden="1" x14ac:dyDescent="0.25">
      <c r="A7">
        <f>'en niveau par secteurs'!A8</f>
        <v>2010</v>
      </c>
      <c r="B7">
        <f>('en niveau par secteurs'!AU8/'en niveau par secteurs'!B8-1)*100</f>
        <v>0</v>
      </c>
      <c r="C7">
        <f>('en niveau par secteurs'!AV8/'en niveau par secteurs'!C8-1)*100</f>
        <v>0</v>
      </c>
      <c r="D7">
        <f>('en niveau par secteurs'!AW8/'en niveau par secteurs'!D8-1)*100</f>
        <v>0</v>
      </c>
      <c r="E7">
        <f>('en niveau par secteurs'!AX8/'en niveau par secteurs'!E8-1)*100</f>
        <v>0</v>
      </c>
      <c r="F7">
        <f>('en niveau par secteurs'!AY8/'en niveau par secteurs'!F8-1)*100</f>
        <v>0</v>
      </c>
      <c r="G7">
        <f>('en niveau par secteurs'!AZ8/'en niveau par secteurs'!G8-1)*100</f>
        <v>0</v>
      </c>
      <c r="H7">
        <f>('en niveau par secteurs'!BA8/'en niveau par secteurs'!H8-1)*100</f>
        <v>0</v>
      </c>
      <c r="I7">
        <f>('en niveau par secteurs'!BB8/'en niveau par secteurs'!I8-1)*100</f>
        <v>0</v>
      </c>
      <c r="J7">
        <f>('en niveau par secteurs'!BC8/'en niveau par secteurs'!J8-1)*100</f>
        <v>0</v>
      </c>
      <c r="K7">
        <f>('en niveau par secteurs'!BD8/'en niveau par secteurs'!K8-1)*100</f>
        <v>0</v>
      </c>
      <c r="L7">
        <f>('en niveau par secteurs'!BE8/'en niveau par secteurs'!L8-1)*100</f>
        <v>0</v>
      </c>
      <c r="M7">
        <f>('en niveau par secteurs'!BF8/'en niveau par secteurs'!M8-1)*100</f>
        <v>0</v>
      </c>
      <c r="N7">
        <f>('en niveau par secteurs'!BG8/'en niveau par secteurs'!N8-1)*100</f>
        <v>0</v>
      </c>
      <c r="O7">
        <f>('en niveau par secteurs'!BH8/'en niveau par secteurs'!O8-1)*100</f>
        <v>0</v>
      </c>
      <c r="P7">
        <f>('en niveau par secteurs'!BI8/'en niveau par secteurs'!P8-1)*100</f>
        <v>0</v>
      </c>
      <c r="Q7">
        <f>('en niveau par secteurs'!BJ8/'en niveau par secteurs'!Q8-1)*100</f>
        <v>0</v>
      </c>
      <c r="R7">
        <f>('en niveau par secteurs'!BK8/'en niveau par secteurs'!R8-1)*100</f>
        <v>0</v>
      </c>
      <c r="S7">
        <f>('en niveau par secteurs'!BL8/'en niveau par secteurs'!S8-1)*100</f>
        <v>0</v>
      </c>
      <c r="T7">
        <f>('en niveau par secteurs'!BM8/'en niveau par secteurs'!T8-1)*100</f>
        <v>0</v>
      </c>
      <c r="U7">
        <f>('en niveau par secteurs'!BN8/'en niveau par secteurs'!U8-1)*100</f>
        <v>0</v>
      </c>
      <c r="V7">
        <f>('en niveau par secteurs'!BO8/'en niveau par secteurs'!V8-1)*100</f>
        <v>0</v>
      </c>
      <c r="W7" s="37">
        <f>('en niveau par secteurs'!BP8/'en niveau par secteurs'!W8-1)*100</f>
        <v>0</v>
      </c>
      <c r="X7" s="37">
        <f>('en niveau par secteurs'!BQ8/'en niveau par secteurs'!X8-1)*100</f>
        <v>0</v>
      </c>
      <c r="Y7" s="37">
        <f>('en niveau par secteurs'!BR8/'en niveau par secteurs'!Y8-1)*100</f>
        <v>0</v>
      </c>
      <c r="Z7" s="37">
        <f>('en niveau par secteurs'!BS8/'en niveau par secteurs'!Z8-1)*100</f>
        <v>0</v>
      </c>
    </row>
    <row r="8" spans="1:39" hidden="1" x14ac:dyDescent="0.25">
      <c r="A8">
        <f>'en niveau par secteurs'!A9</f>
        <v>2011</v>
      </c>
      <c r="B8">
        <f>('en niveau par secteurs'!AU9/'en niveau par secteurs'!B9-1)*100</f>
        <v>0</v>
      </c>
      <c r="C8">
        <f>('en niveau par secteurs'!AV9/'en niveau par secteurs'!C9-1)*100</f>
        <v>0</v>
      </c>
      <c r="D8">
        <f>('en niveau par secteurs'!AW9/'en niveau par secteurs'!D9-1)*100</f>
        <v>0</v>
      </c>
      <c r="E8">
        <f>('en niveau par secteurs'!AX9/'en niveau par secteurs'!E9-1)*100</f>
        <v>0</v>
      </c>
      <c r="F8">
        <f>('en niveau par secteurs'!AY9/'en niveau par secteurs'!F9-1)*100</f>
        <v>0</v>
      </c>
      <c r="G8">
        <f>('en niveau par secteurs'!AZ9/'en niveau par secteurs'!G9-1)*100</f>
        <v>0</v>
      </c>
      <c r="H8">
        <f>('en niveau par secteurs'!BA9/'en niveau par secteurs'!H9-1)*100</f>
        <v>0</v>
      </c>
      <c r="I8">
        <f>('en niveau par secteurs'!BB9/'en niveau par secteurs'!I9-1)*100</f>
        <v>0</v>
      </c>
      <c r="J8">
        <f>('en niveau par secteurs'!BC9/'en niveau par secteurs'!J9-1)*100</f>
        <v>0</v>
      </c>
      <c r="K8">
        <f>('en niveau par secteurs'!BD9/'en niveau par secteurs'!K9-1)*100</f>
        <v>0</v>
      </c>
      <c r="L8">
        <f>('en niveau par secteurs'!BE9/'en niveau par secteurs'!L9-1)*100</f>
        <v>0</v>
      </c>
      <c r="M8">
        <f>('en niveau par secteurs'!BF9/'en niveau par secteurs'!M9-1)*100</f>
        <v>0</v>
      </c>
      <c r="N8">
        <f>('en niveau par secteurs'!BG9/'en niveau par secteurs'!N9-1)*100</f>
        <v>0</v>
      </c>
      <c r="O8">
        <f>('en niveau par secteurs'!BH9/'en niveau par secteurs'!O9-1)*100</f>
        <v>0</v>
      </c>
      <c r="P8">
        <f>('en niveau par secteurs'!BI9/'en niveau par secteurs'!P9-1)*100</f>
        <v>0</v>
      </c>
      <c r="Q8">
        <f>('en niveau par secteurs'!BJ9/'en niveau par secteurs'!Q9-1)*100</f>
        <v>0</v>
      </c>
      <c r="R8">
        <f>('en niveau par secteurs'!BK9/'en niveau par secteurs'!R9-1)*100</f>
        <v>0</v>
      </c>
      <c r="S8">
        <f>('en niveau par secteurs'!BL9/'en niveau par secteurs'!S9-1)*100</f>
        <v>0</v>
      </c>
      <c r="T8">
        <f>('en niveau par secteurs'!BM9/'en niveau par secteurs'!T9-1)*100</f>
        <v>0</v>
      </c>
      <c r="U8">
        <f>('en niveau par secteurs'!BN9/'en niveau par secteurs'!U9-1)*100</f>
        <v>0</v>
      </c>
      <c r="V8">
        <f>('en niveau par secteurs'!BO9/'en niveau par secteurs'!V9-1)*100</f>
        <v>0</v>
      </c>
      <c r="W8" s="37">
        <f>('en niveau par secteurs'!BP9/'en niveau par secteurs'!W9-1)*100</f>
        <v>0</v>
      </c>
      <c r="X8" s="37">
        <f>('en niveau par secteurs'!BQ9/'en niveau par secteurs'!X9-1)*100</f>
        <v>0</v>
      </c>
      <c r="Y8" s="37">
        <f>('en niveau par secteurs'!BR9/'en niveau par secteurs'!Y9-1)*100</f>
        <v>0</v>
      </c>
      <c r="Z8" s="37">
        <f>('en niveau par secteurs'!BS9/'en niveau par secteurs'!Z9-1)*100</f>
        <v>0</v>
      </c>
    </row>
    <row r="9" spans="1:39" hidden="1" x14ac:dyDescent="0.25">
      <c r="A9">
        <f>'en niveau par secteurs'!A10</f>
        <v>2012</v>
      </c>
      <c r="B9">
        <f>('en niveau par secteurs'!AU10/'en niveau par secteurs'!B10-1)*100</f>
        <v>0</v>
      </c>
      <c r="C9">
        <f>('en niveau par secteurs'!AV10/'en niveau par secteurs'!C10-1)*100</f>
        <v>0</v>
      </c>
      <c r="D9">
        <f>('en niveau par secteurs'!AW10/'en niveau par secteurs'!D10-1)*100</f>
        <v>0</v>
      </c>
      <c r="E9">
        <f>('en niveau par secteurs'!AX10/'en niveau par secteurs'!E10-1)*100</f>
        <v>0</v>
      </c>
      <c r="F9">
        <f>('en niveau par secteurs'!AY10/'en niveau par secteurs'!F10-1)*100</f>
        <v>0</v>
      </c>
      <c r="G9">
        <f>('en niveau par secteurs'!AZ10/'en niveau par secteurs'!G10-1)*100</f>
        <v>0</v>
      </c>
      <c r="H9">
        <f>('en niveau par secteurs'!BA10/'en niveau par secteurs'!H10-1)*100</f>
        <v>0</v>
      </c>
      <c r="I9">
        <f>('en niveau par secteurs'!BB10/'en niveau par secteurs'!I10-1)*100</f>
        <v>0</v>
      </c>
      <c r="J9">
        <f>('en niveau par secteurs'!BC10/'en niveau par secteurs'!J10-1)*100</f>
        <v>0</v>
      </c>
      <c r="K9">
        <f>('en niveau par secteurs'!BD10/'en niveau par secteurs'!K10-1)*100</f>
        <v>0</v>
      </c>
      <c r="L9">
        <f>('en niveau par secteurs'!BE10/'en niveau par secteurs'!L10-1)*100</f>
        <v>0</v>
      </c>
      <c r="M9">
        <f>('en niveau par secteurs'!BF10/'en niveau par secteurs'!M10-1)*100</f>
        <v>0</v>
      </c>
      <c r="N9">
        <f>('en niveau par secteurs'!BG10/'en niveau par secteurs'!N10-1)*100</f>
        <v>0</v>
      </c>
      <c r="O9">
        <f>('en niveau par secteurs'!BH10/'en niveau par secteurs'!O10-1)*100</f>
        <v>0</v>
      </c>
      <c r="P9">
        <f>('en niveau par secteurs'!BI10/'en niveau par secteurs'!P10-1)*100</f>
        <v>0</v>
      </c>
      <c r="Q9">
        <f>('en niveau par secteurs'!BJ10/'en niveau par secteurs'!Q10-1)*100</f>
        <v>0</v>
      </c>
      <c r="R9">
        <f>('en niveau par secteurs'!BK10/'en niveau par secteurs'!R10-1)*100</f>
        <v>0</v>
      </c>
      <c r="S9">
        <f>('en niveau par secteurs'!BL10/'en niveau par secteurs'!S10-1)*100</f>
        <v>0</v>
      </c>
      <c r="T9">
        <f>('en niveau par secteurs'!BM10/'en niveau par secteurs'!T10-1)*100</f>
        <v>0</v>
      </c>
      <c r="U9">
        <f>('en niveau par secteurs'!BN10/'en niveau par secteurs'!U10-1)*100</f>
        <v>0</v>
      </c>
      <c r="V9">
        <f>('en niveau par secteurs'!BO10/'en niveau par secteurs'!V10-1)*100</f>
        <v>0</v>
      </c>
      <c r="W9" s="37">
        <f>('en niveau par secteurs'!BP10/'en niveau par secteurs'!W10-1)*100</f>
        <v>0</v>
      </c>
      <c r="X9" s="37">
        <f>('en niveau par secteurs'!BQ10/'en niveau par secteurs'!X10-1)*100</f>
        <v>0</v>
      </c>
      <c r="Y9" s="37">
        <f>('en niveau par secteurs'!BR10/'en niveau par secteurs'!Y10-1)*100</f>
        <v>0</v>
      </c>
      <c r="Z9" s="37">
        <f>('en niveau par secteurs'!BS10/'en niveau par secteurs'!Z10-1)*100</f>
        <v>0</v>
      </c>
    </row>
    <row r="10" spans="1:39" hidden="1" x14ac:dyDescent="0.25">
      <c r="A10">
        <f>'en niveau par secteurs'!A11</f>
        <v>2013</v>
      </c>
      <c r="B10">
        <f>('en niveau par secteurs'!AU11/'en niveau par secteurs'!B11-1)*100</f>
        <v>0</v>
      </c>
      <c r="C10">
        <f>('en niveau par secteurs'!AV11/'en niveau par secteurs'!C11-1)*100</f>
        <v>0</v>
      </c>
      <c r="D10">
        <f>('en niveau par secteurs'!AW11/'en niveau par secteurs'!D11-1)*100</f>
        <v>0</v>
      </c>
      <c r="E10">
        <f>('en niveau par secteurs'!AX11/'en niveau par secteurs'!E11-1)*100</f>
        <v>0</v>
      </c>
      <c r="F10">
        <f>('en niveau par secteurs'!AY11/'en niveau par secteurs'!F11-1)*100</f>
        <v>0</v>
      </c>
      <c r="G10">
        <f>('en niveau par secteurs'!AZ11/'en niveau par secteurs'!G11-1)*100</f>
        <v>0</v>
      </c>
      <c r="H10">
        <f>('en niveau par secteurs'!BA11/'en niveau par secteurs'!H11-1)*100</f>
        <v>0</v>
      </c>
      <c r="I10">
        <f>('en niveau par secteurs'!BB11/'en niveau par secteurs'!I11-1)*100</f>
        <v>0</v>
      </c>
      <c r="J10">
        <f>('en niveau par secteurs'!BC11/'en niveau par secteurs'!J11-1)*100</f>
        <v>0</v>
      </c>
      <c r="K10">
        <f>('en niveau par secteurs'!BD11/'en niveau par secteurs'!K11-1)*100</f>
        <v>0</v>
      </c>
      <c r="L10">
        <f>('en niveau par secteurs'!BE11/'en niveau par secteurs'!L11-1)*100</f>
        <v>0</v>
      </c>
      <c r="M10">
        <f>('en niveau par secteurs'!BF11/'en niveau par secteurs'!M11-1)*100</f>
        <v>0</v>
      </c>
      <c r="N10">
        <f>('en niveau par secteurs'!BG11/'en niveau par secteurs'!N11-1)*100</f>
        <v>0</v>
      </c>
      <c r="O10">
        <f>('en niveau par secteurs'!BH11/'en niveau par secteurs'!O11-1)*100</f>
        <v>0</v>
      </c>
      <c r="P10">
        <f>('en niveau par secteurs'!BI11/'en niveau par secteurs'!P11-1)*100</f>
        <v>0</v>
      </c>
      <c r="Q10">
        <f>('en niveau par secteurs'!BJ11/'en niveau par secteurs'!Q11-1)*100</f>
        <v>0</v>
      </c>
      <c r="R10">
        <f>('en niveau par secteurs'!BK11/'en niveau par secteurs'!R11-1)*100</f>
        <v>0</v>
      </c>
      <c r="S10">
        <f>('en niveau par secteurs'!BL11/'en niveau par secteurs'!S11-1)*100</f>
        <v>0</v>
      </c>
      <c r="T10">
        <f>('en niveau par secteurs'!BM11/'en niveau par secteurs'!T11-1)*100</f>
        <v>0</v>
      </c>
      <c r="U10">
        <f>('en niveau par secteurs'!BN11/'en niveau par secteurs'!U11-1)*100</f>
        <v>0</v>
      </c>
      <c r="V10">
        <f>('en niveau par secteurs'!BO11/'en niveau par secteurs'!V11-1)*100</f>
        <v>0</v>
      </c>
      <c r="W10" s="37">
        <f>('en niveau par secteurs'!BP11/'en niveau par secteurs'!W11-1)*100</f>
        <v>0</v>
      </c>
      <c r="X10" s="37">
        <f>('en niveau par secteurs'!BQ11/'en niveau par secteurs'!X11-1)*100</f>
        <v>0</v>
      </c>
      <c r="Y10" s="37">
        <f>('en niveau par secteurs'!BR11/'en niveau par secteurs'!Y11-1)*100</f>
        <v>0</v>
      </c>
      <c r="Z10" s="37">
        <f>('en niveau par secteurs'!BS11/'en niveau par secteurs'!Z11-1)*100</f>
        <v>0</v>
      </c>
    </row>
    <row r="11" spans="1:39" hidden="1" x14ac:dyDescent="0.25">
      <c r="A11">
        <f>'en niveau par secteurs'!A12</f>
        <v>2014</v>
      </c>
      <c r="B11">
        <f>('en niveau par secteurs'!AU12/'en niveau par secteurs'!B12-1)*100</f>
        <v>0</v>
      </c>
      <c r="C11">
        <f>('en niveau par secteurs'!AV12/'en niveau par secteurs'!C12-1)*100</f>
        <v>0</v>
      </c>
      <c r="D11">
        <f>('en niveau par secteurs'!AW12/'en niveau par secteurs'!D12-1)*100</f>
        <v>0</v>
      </c>
      <c r="E11">
        <f>('en niveau par secteurs'!AX12/'en niveau par secteurs'!E12-1)*100</f>
        <v>0</v>
      </c>
      <c r="F11">
        <f>('en niveau par secteurs'!AY12/'en niveau par secteurs'!F12-1)*100</f>
        <v>0</v>
      </c>
      <c r="G11">
        <f>('en niveau par secteurs'!AZ12/'en niveau par secteurs'!G12-1)*100</f>
        <v>0</v>
      </c>
      <c r="H11">
        <f>('en niveau par secteurs'!BA12/'en niveau par secteurs'!H12-1)*100</f>
        <v>0</v>
      </c>
      <c r="I11">
        <f>('en niveau par secteurs'!BB12/'en niveau par secteurs'!I12-1)*100</f>
        <v>0</v>
      </c>
      <c r="J11">
        <f>('en niveau par secteurs'!BC12/'en niveau par secteurs'!J12-1)*100</f>
        <v>0</v>
      </c>
      <c r="K11">
        <f>('en niveau par secteurs'!BD12/'en niveau par secteurs'!K12-1)*100</f>
        <v>0</v>
      </c>
      <c r="L11">
        <f>('en niveau par secteurs'!BE12/'en niveau par secteurs'!L12-1)*100</f>
        <v>0</v>
      </c>
      <c r="M11">
        <f>('en niveau par secteurs'!BF12/'en niveau par secteurs'!M12-1)*100</f>
        <v>0</v>
      </c>
      <c r="N11">
        <f>('en niveau par secteurs'!BG12/'en niveau par secteurs'!N12-1)*100</f>
        <v>0</v>
      </c>
      <c r="O11">
        <f>('en niveau par secteurs'!BH12/'en niveau par secteurs'!O12-1)*100</f>
        <v>0</v>
      </c>
      <c r="P11">
        <f>('en niveau par secteurs'!BI12/'en niveau par secteurs'!P12-1)*100</f>
        <v>0</v>
      </c>
      <c r="Q11">
        <f>('en niveau par secteurs'!BJ12/'en niveau par secteurs'!Q12-1)*100</f>
        <v>0</v>
      </c>
      <c r="R11">
        <f>('en niveau par secteurs'!BK12/'en niveau par secteurs'!R12-1)*100</f>
        <v>0</v>
      </c>
      <c r="S11">
        <f>('en niveau par secteurs'!BL12/'en niveau par secteurs'!S12-1)*100</f>
        <v>0</v>
      </c>
      <c r="T11">
        <f>('en niveau par secteurs'!BM12/'en niveau par secteurs'!T12-1)*100</f>
        <v>0</v>
      </c>
      <c r="U11">
        <f>('en niveau par secteurs'!BN12/'en niveau par secteurs'!U12-1)*100</f>
        <v>0</v>
      </c>
      <c r="V11">
        <f>('en niveau par secteurs'!BO12/'en niveau par secteurs'!V12-1)*100</f>
        <v>0</v>
      </c>
      <c r="W11" s="37">
        <f>('en niveau par secteurs'!BP12/'en niveau par secteurs'!W12-1)*100</f>
        <v>0</v>
      </c>
      <c r="X11" s="37">
        <f>('en niveau par secteurs'!BQ12/'en niveau par secteurs'!X12-1)*100</f>
        <v>0</v>
      </c>
      <c r="Y11" s="37">
        <f>('en niveau par secteurs'!BR12/'en niveau par secteurs'!Y12-1)*100</f>
        <v>0</v>
      </c>
      <c r="Z11" s="37">
        <f>('en niveau par secteurs'!BS12/'en niveau par secteurs'!Z12-1)*100</f>
        <v>0</v>
      </c>
    </row>
    <row r="12" spans="1:39" hidden="1" x14ac:dyDescent="0.25">
      <c r="A12">
        <f>'en niveau par secteurs'!A13</f>
        <v>2015</v>
      </c>
      <c r="B12">
        <f>('en niveau par secteurs'!AU13/'en niveau par secteurs'!B13-1)*100</f>
        <v>0</v>
      </c>
      <c r="C12">
        <f>('en niveau par secteurs'!AV13/'en niveau par secteurs'!C13-1)*100</f>
        <v>0</v>
      </c>
      <c r="D12">
        <f>('en niveau par secteurs'!AW13/'en niveau par secteurs'!D13-1)*100</f>
        <v>0</v>
      </c>
      <c r="E12">
        <f>('en niveau par secteurs'!AX13/'en niveau par secteurs'!E13-1)*100</f>
        <v>0</v>
      </c>
      <c r="F12">
        <f>('en niveau par secteurs'!AY13/'en niveau par secteurs'!F13-1)*100</f>
        <v>0</v>
      </c>
      <c r="G12">
        <f>('en niveau par secteurs'!AZ13/'en niveau par secteurs'!G13-1)*100</f>
        <v>0</v>
      </c>
      <c r="H12">
        <f>('en niveau par secteurs'!BA13/'en niveau par secteurs'!H13-1)*100</f>
        <v>0</v>
      </c>
      <c r="I12">
        <f>('en niveau par secteurs'!BB13/'en niveau par secteurs'!I13-1)*100</f>
        <v>0</v>
      </c>
      <c r="J12">
        <f>('en niveau par secteurs'!BC13/'en niveau par secteurs'!J13-1)*100</f>
        <v>0</v>
      </c>
      <c r="K12">
        <f>('en niveau par secteurs'!BD13/'en niveau par secteurs'!K13-1)*100</f>
        <v>0</v>
      </c>
      <c r="L12">
        <f>('en niveau par secteurs'!BE13/'en niveau par secteurs'!L13-1)*100</f>
        <v>0</v>
      </c>
      <c r="M12">
        <f>('en niveau par secteurs'!BF13/'en niveau par secteurs'!M13-1)*100</f>
        <v>0</v>
      </c>
      <c r="N12">
        <f>('en niveau par secteurs'!BG13/'en niveau par secteurs'!N13-1)*100</f>
        <v>0</v>
      </c>
      <c r="O12">
        <f>('en niveau par secteurs'!BH13/'en niveau par secteurs'!O13-1)*100</f>
        <v>0</v>
      </c>
      <c r="P12">
        <f>('en niveau par secteurs'!BI13/'en niveau par secteurs'!P13-1)*100</f>
        <v>0</v>
      </c>
      <c r="Q12">
        <f>('en niveau par secteurs'!BJ13/'en niveau par secteurs'!Q13-1)*100</f>
        <v>0</v>
      </c>
      <c r="R12">
        <f>('en niveau par secteurs'!BK13/'en niveau par secteurs'!R13-1)*100</f>
        <v>0</v>
      </c>
      <c r="S12">
        <f>('en niveau par secteurs'!BL13/'en niveau par secteurs'!S13-1)*100</f>
        <v>0</v>
      </c>
      <c r="T12">
        <f>('en niveau par secteurs'!BM13/'en niveau par secteurs'!T13-1)*100</f>
        <v>0</v>
      </c>
      <c r="U12">
        <f>('en niveau par secteurs'!BN13/'en niveau par secteurs'!U13-1)*100</f>
        <v>0</v>
      </c>
      <c r="V12">
        <f>('en niveau par secteurs'!BO13/'en niveau par secteurs'!V13-1)*100</f>
        <v>0</v>
      </c>
      <c r="W12" s="37">
        <f>('en niveau par secteurs'!BP13/'en niveau par secteurs'!W13-1)*100</f>
        <v>0</v>
      </c>
      <c r="X12" s="37">
        <f>('en niveau par secteurs'!BQ13/'en niveau par secteurs'!X13-1)*100</f>
        <v>0</v>
      </c>
      <c r="Y12" s="37">
        <f>('en niveau par secteurs'!BR13/'en niveau par secteurs'!Y13-1)*100</f>
        <v>0</v>
      </c>
      <c r="Z12" s="37">
        <f>('en niveau par secteurs'!BS13/'en niveau par secteurs'!Z13-1)*100</f>
        <v>0</v>
      </c>
    </row>
    <row r="13" spans="1:39" hidden="1" x14ac:dyDescent="0.25">
      <c r="A13">
        <f>'en niveau par secteurs'!A14</f>
        <v>2016</v>
      </c>
      <c r="B13">
        <f>('en niveau par secteurs'!AU14/'en niveau par secteurs'!B14-1)*100</f>
        <v>0</v>
      </c>
      <c r="C13">
        <f>('en niveau par secteurs'!AV14/'en niveau par secteurs'!C14-1)*100</f>
        <v>0</v>
      </c>
      <c r="D13">
        <f>('en niveau par secteurs'!AW14/'en niveau par secteurs'!D14-1)*100</f>
        <v>2.6054802759745144E-8</v>
      </c>
      <c r="E13">
        <f>('en niveau par secteurs'!AX14/'en niveau par secteurs'!E14-1)*100</f>
        <v>0</v>
      </c>
      <c r="F13">
        <f>('en niveau par secteurs'!AY14/'en niveau par secteurs'!F14-1)*100</f>
        <v>0</v>
      </c>
      <c r="G13">
        <f>('en niveau par secteurs'!AZ14/'en niveau par secteurs'!G14-1)*100</f>
        <v>0</v>
      </c>
      <c r="H13">
        <f>('en niveau par secteurs'!BA14/'en niveau par secteurs'!H14-1)*100</f>
        <v>5.3991766613137315E-8</v>
      </c>
      <c r="I13">
        <f>('en niveau par secteurs'!BB14/'en niveau par secteurs'!I14-1)*100</f>
        <v>3.3521518894019664E-8</v>
      </c>
      <c r="J13">
        <f>('en niveau par secteurs'!BC14/'en niveau par secteurs'!J14-1)*100</f>
        <v>1.0055156707267088E-8</v>
      </c>
      <c r="K13">
        <f>('en niveau par secteurs'!BD14/'en niveau par secteurs'!K14-1)*100</f>
        <v>0</v>
      </c>
      <c r="L13">
        <f>('en niveau par secteurs'!BE14/'en niveau par secteurs'!L14-1)*100</f>
        <v>0</v>
      </c>
      <c r="M13">
        <f>('en niveau par secteurs'!BF14/'en niveau par secteurs'!M14-1)*100</f>
        <v>0</v>
      </c>
      <c r="N13">
        <f>('en niveau par secteurs'!BG14/'en niveau par secteurs'!N14-1)*100</f>
        <v>0</v>
      </c>
      <c r="O13">
        <f>('en niveau par secteurs'!BH14/'en niveau par secteurs'!O14-1)*100</f>
        <v>1.3284195965468371E-7</v>
      </c>
      <c r="P13">
        <f>('en niveau par secteurs'!BI14/'en niveau par secteurs'!P14-1)*100</f>
        <v>-3.8303071825396273E-8</v>
      </c>
      <c r="Q13">
        <f>('en niveau par secteurs'!BJ14/'en niveau par secteurs'!Q14-1)*100</f>
        <v>8.1486684067044735E-8</v>
      </c>
      <c r="R13">
        <f>('en niveau par secteurs'!BK14/'en niveau par secteurs'!R14-1)*100</f>
        <v>0</v>
      </c>
      <c r="S13">
        <f>('en niveau par secteurs'!BL14/'en niveau par secteurs'!S14-1)*100</f>
        <v>0</v>
      </c>
      <c r="T13">
        <f>('en niveau par secteurs'!BM14/'en niveau par secteurs'!T14-1)*100</f>
        <v>0</v>
      </c>
      <c r="U13">
        <f>('en niveau par secteurs'!BN14/'en niveau par secteurs'!U14-1)*100</f>
        <v>0</v>
      </c>
      <c r="V13">
        <f>('en niveau par secteurs'!BO14/'en niveau par secteurs'!V14-1)*100</f>
        <v>0</v>
      </c>
      <c r="W13" s="37">
        <f>('en niveau par secteurs'!BP14/'en niveau par secteurs'!W14-1)*100</f>
        <v>0</v>
      </c>
      <c r="X13" s="37">
        <f>('en niveau par secteurs'!BQ14/'en niveau par secteurs'!X14-1)*100</f>
        <v>0</v>
      </c>
      <c r="Y13" s="37">
        <f>('en niveau par secteurs'!BR14/'en niveau par secteurs'!Y14-1)*100</f>
        <v>5.7857185709053738E-8</v>
      </c>
      <c r="Z13" s="37">
        <f>('en niveau par secteurs'!BS14/'en niveau par secteurs'!Z14-1)*100</f>
        <v>0</v>
      </c>
    </row>
    <row r="14" spans="1:39" x14ac:dyDescent="0.25">
      <c r="A14">
        <f>'en niveau par secteurs'!A15</f>
        <v>2017</v>
      </c>
      <c r="B14">
        <f>('en niveau par secteurs'!AU15/'en niveau par secteurs'!B15-1)*100</f>
        <v>2.31212382573176E-8</v>
      </c>
      <c r="C14">
        <f>('en niveau par secteurs'!AV15/'en niveau par secteurs'!C15-1)*100</f>
        <v>0</v>
      </c>
      <c r="D14">
        <f>('en niveau par secteurs'!AW15/'en niveau par secteurs'!D15-1)*100</f>
        <v>2.2286839040930317E-8</v>
      </c>
      <c r="E14">
        <f>('en niveau par secteurs'!AX15/'en niveau par secteurs'!E15-1)*100</f>
        <v>0</v>
      </c>
      <c r="F14">
        <f>('en niveau par secteurs'!AY15/'en niveau par secteurs'!F15-1)*100</f>
        <v>0</v>
      </c>
      <c r="G14">
        <f>('en niveau par secteurs'!AZ15/'en niveau par secteurs'!G15-1)*100</f>
        <v>0</v>
      </c>
      <c r="H14">
        <f>('en niveau par secteurs'!BA15/'en niveau par secteurs'!H15-1)*100</f>
        <v>1.2795815518273912E-7</v>
      </c>
      <c r="I14">
        <f>('en niveau par secteurs'!BB15/'en niveau par secteurs'!I15-1)*100</f>
        <v>4.8486215042942149E-8</v>
      </c>
      <c r="J14">
        <f>('en niveau par secteurs'!BC15/'en niveau par secteurs'!J15-1)*100</f>
        <v>0</v>
      </c>
      <c r="K14">
        <f>('en niveau par secteurs'!BD15/'en niveau par secteurs'!K15-1)*100</f>
        <v>1.0552581031220143E-8</v>
      </c>
      <c r="L14">
        <f>('en niveau par secteurs'!BE15/'en niveau par secteurs'!L15-1)*100</f>
        <v>2.4150481614526598E-8</v>
      </c>
      <c r="M14">
        <f>('en niveau par secteurs'!BF15/'en niveau par secteurs'!M15-1)*100</f>
        <v>0</v>
      </c>
      <c r="N14">
        <f>('en niveau par secteurs'!BG15/'en niveau par secteurs'!N15-1)*100</f>
        <v>0</v>
      </c>
      <c r="O14">
        <f>('en niveau par secteurs'!BH15/'en niveau par secteurs'!O15-1)*100</f>
        <v>1.8954549041438895E-7</v>
      </c>
      <c r="P14">
        <f>('en niveau par secteurs'!BI15/'en niveau par secteurs'!P15-1)*100</f>
        <v>-3.5116554109038134E-8</v>
      </c>
      <c r="Q14">
        <f>('en niveau par secteurs'!BJ15/'en niveau par secteurs'!Q15-1)*100</f>
        <v>1.2827918727253973E-7</v>
      </c>
      <c r="R14">
        <f>('en niveau par secteurs'!BK15/'en niveau par secteurs'!R15-1)*100</f>
        <v>0</v>
      </c>
      <c r="S14">
        <f>('en niveau par secteurs'!BL15/'en niveau par secteurs'!S15-1)*100</f>
        <v>0</v>
      </c>
      <c r="T14">
        <f>('en niveau par secteurs'!BM15/'en niveau par secteurs'!T15-1)*100</f>
        <v>0</v>
      </c>
      <c r="U14">
        <f>('en niveau par secteurs'!BN15/'en niveau par secteurs'!U15-1)*100</f>
        <v>0</v>
      </c>
      <c r="V14">
        <f>('en niveau par secteurs'!BO15/'en niveau par secteurs'!V15-1)*100</f>
        <v>0</v>
      </c>
      <c r="W14" s="37">
        <f>('en niveau par secteurs'!BP15/'en niveau par secteurs'!W15-1)*100</f>
        <v>1.9137513795897121E-8</v>
      </c>
      <c r="X14" s="37">
        <f>('en niveau par secteurs'!BQ15/'en niveau par secteurs'!X15-1)*100</f>
        <v>0</v>
      </c>
      <c r="Y14" s="37">
        <f>('en niveau par secteurs'!BR15/'en niveau par secteurs'!Y15-1)*100</f>
        <v>0</v>
      </c>
      <c r="Z14" s="37">
        <f>('en niveau par secteurs'!BS15/'en niveau par secteurs'!Z15-1)*100</f>
        <v>0</v>
      </c>
      <c r="AA14" s="37">
        <f>('en niveau par secteurs'!BT15/'en niveau par secteurs'!AA15-1)*100</f>
        <v>0</v>
      </c>
      <c r="AB14" s="37">
        <f>('en niveau par secteurs'!BU15/'en niveau par secteurs'!AB15-1)*100</f>
        <v>0</v>
      </c>
      <c r="AC14" s="37">
        <f>('en niveau par secteurs'!BV15/'en niveau par secteurs'!AC15-1)*100</f>
        <v>0</v>
      </c>
      <c r="AD14" s="37">
        <f>('en niveau par secteurs'!BW15/'en niveau par secteurs'!AD15-1)*100</f>
        <v>0</v>
      </c>
      <c r="AE14" s="37">
        <f>('en niveau par secteurs'!BX15/'en niveau par secteurs'!AE15-1)*100</f>
        <v>0</v>
      </c>
      <c r="AF14" s="37">
        <f>('en niveau par secteurs'!BY15/'en niveau par secteurs'!AF15-1)*100</f>
        <v>0</v>
      </c>
      <c r="AG14" s="37">
        <f>('en niveau par secteurs'!BZ15/'en niveau par secteurs'!AG15-1)*100</f>
        <v>0</v>
      </c>
      <c r="AH14" s="37">
        <f>('en niveau par secteurs'!CA15/'en niveau par secteurs'!AH15-1)*100</f>
        <v>0</v>
      </c>
      <c r="AI14" s="37">
        <f>('en niveau par secteurs'!CB15/'en niveau par secteurs'!AI15-1)*100</f>
        <v>0</v>
      </c>
      <c r="AJ14" s="37">
        <f>('en niveau par secteurs'!CC15/'en niveau par secteurs'!AJ15-1)*100</f>
        <v>0</v>
      </c>
      <c r="AK14" s="37">
        <f>('en niveau par secteurs'!CD15/'en niveau par secteurs'!AK15-1)*100</f>
        <v>0</v>
      </c>
      <c r="AL14" s="37">
        <f>('en niveau par secteurs'!CE15/'en niveau par secteurs'!AL15-1)*100</f>
        <v>0</v>
      </c>
    </row>
    <row r="15" spans="1:39" x14ac:dyDescent="0.25">
      <c r="A15">
        <f>'en niveau par secteurs'!A16</f>
        <v>2018</v>
      </c>
      <c r="B15">
        <f>('en niveau par secteurs'!AU16/'en niveau par secteurs'!B16-1)*100</f>
        <v>1.8227249077384933E-2</v>
      </c>
      <c r="C15">
        <f>('en niveau par secteurs'!AV16/'en niveau par secteurs'!C16-1)*100</f>
        <v>5.6912631202488129E-2</v>
      </c>
      <c r="D15">
        <f>('en niveau par secteurs'!AW16/'en niveau par secteurs'!D16-1)*100</f>
        <v>29.38416755733688</v>
      </c>
      <c r="E15">
        <f>('en niveau par secteurs'!AX16/'en niveau par secteurs'!E16-1)*100</f>
        <v>1.4143297990987236E-2</v>
      </c>
      <c r="F15">
        <f>('en niveau par secteurs'!AY16/'en niveau par secteurs'!F16-1)*100</f>
        <v>0.10042488162034235</v>
      </c>
      <c r="G15">
        <f>('en niveau par secteurs'!AZ16/'en niveau par secteurs'!G16-1)*100</f>
        <v>1.3526962094845274E-2</v>
      </c>
      <c r="H15">
        <f>('en niveau par secteurs'!BA16/'en niveau par secteurs'!H16-1)*100</f>
        <v>2.0391547457254688E-4</v>
      </c>
      <c r="I15">
        <f>('en niveau par secteurs'!BB16/'en niveau par secteurs'!I16-1)*100</f>
        <v>-2.9729924743915337E-2</v>
      </c>
      <c r="J15">
        <f>('en niveau par secteurs'!BC16/'en niveau par secteurs'!J16-1)*100</f>
        <v>7.0182808477481373E-3</v>
      </c>
      <c r="K15">
        <f>('en niveau par secteurs'!BD16/'en niveau par secteurs'!K16-1)*100</f>
        <v>1.0139016036392334E-2</v>
      </c>
      <c r="L15">
        <f>('en niveau par secteurs'!BE16/'en niveau par secteurs'!L16-1)*100</f>
        <v>2.3203495062529278E-2</v>
      </c>
      <c r="M15">
        <f>('en niveau par secteurs'!BF16/'en niveau par secteurs'!M16-1)*100</f>
        <v>8.3770959069218165E-2</v>
      </c>
      <c r="N15">
        <f>('en niveau par secteurs'!BG16/'en niveau par secteurs'!N16-1)*100</f>
        <v>0.16271056956156382</v>
      </c>
      <c r="O15">
        <f>('en niveau par secteurs'!BH16/'en niveau par secteurs'!O16-1)*100</f>
        <v>0.16423595574854843</v>
      </c>
      <c r="P15">
        <f>('en niveau par secteurs'!BI16/'en niveau par secteurs'!P16-1)*100</f>
        <v>2.1601438366847248E-2</v>
      </c>
      <c r="Q15">
        <f>('en niveau par secteurs'!BJ16/'en niveau par secteurs'!Q16-1)*100</f>
        <v>3.9194610097514904E-2</v>
      </c>
      <c r="R15">
        <f>('en niveau par secteurs'!BK16/'en niveau par secteurs'!R16-1)*100</f>
        <v>-6.4383505049914191E-2</v>
      </c>
      <c r="S15">
        <f>('en niveau par secteurs'!BL16/'en niveau par secteurs'!S16-1)*100</f>
        <v>5.5654248796166428E-2</v>
      </c>
      <c r="T15">
        <f>('en niveau par secteurs'!BM16/'en niveau par secteurs'!T16-1)*100</f>
        <v>0.64374383031573501</v>
      </c>
      <c r="U15">
        <f>('en niveau par secteurs'!BN16/'en niveau par secteurs'!U16-1)*100</f>
        <v>0.28736602716519233</v>
      </c>
      <c r="V15">
        <f>('en niveau par secteurs'!BO16/'en niveau par secteurs'!V16-1)*100</f>
        <v>-0.33461090749593581</v>
      </c>
      <c r="W15" s="37">
        <f>('en niveau par secteurs'!BP16/'en niveau par secteurs'!W16-1)*100</f>
        <v>-1.4109775158078097</v>
      </c>
      <c r="X15" s="37">
        <f>('en niveau par secteurs'!BQ16/'en niveau par secteurs'!X16-1)*100</f>
        <v>-1.4372472450425722</v>
      </c>
      <c r="Y15" s="37">
        <f>('en niveau par secteurs'!BR16/'en niveau par secteurs'!Y16-1)*100</f>
        <v>-9.2549943345485826</v>
      </c>
      <c r="Z15" s="37">
        <f>('en niveau par secteurs'!BS16/'en niveau par secteurs'!Z16-1)*100</f>
        <v>0</v>
      </c>
      <c r="AA15" s="37">
        <f>('en niveau par secteurs'!BT16/'en niveau par secteurs'!AA16-1)*100</f>
        <v>-4.175222973118375</v>
      </c>
      <c r="AB15" s="37">
        <f>('en niveau par secteurs'!BU16/'en niveau par secteurs'!AB16-1)*100</f>
        <v>0</v>
      </c>
      <c r="AC15" s="37">
        <f>('en niveau par secteurs'!BV16/'en niveau par secteurs'!AC16-1)*100</f>
        <v>-3.9604999010930175</v>
      </c>
      <c r="AD15" s="37">
        <f>('en niveau par secteurs'!BW16/'en niveau par secteurs'!AD16-1)*100</f>
        <v>-3.4709406826084477</v>
      </c>
      <c r="AE15" s="37">
        <f>('en niveau par secteurs'!BX16/'en niveau par secteurs'!AE16-1)*100</f>
        <v>-7.0580348547351619</v>
      </c>
      <c r="AF15" s="37">
        <f>('en niveau par secteurs'!BY16/'en niveau par secteurs'!AF16-1)*100</f>
        <v>-2.7075806080197218</v>
      </c>
      <c r="AG15" s="37">
        <f>('en niveau par secteurs'!BZ16/'en niveau par secteurs'!AG16-1)*100</f>
        <v>-0.73622502958504699</v>
      </c>
      <c r="AH15" s="37">
        <f>('en niveau par secteurs'!CA16/'en niveau par secteurs'!AH16-1)*100</f>
        <v>-0.82097004702684773</v>
      </c>
      <c r="AI15" s="37">
        <f>('en niveau par secteurs'!CB16/'en niveau par secteurs'!AI16-1)*100</f>
        <v>-0.77299325344357683</v>
      </c>
      <c r="AJ15" s="37">
        <f>('en niveau par secteurs'!CC16/'en niveau par secteurs'!AJ16-1)*100</f>
        <v>-0.79782102113844511</v>
      </c>
      <c r="AK15" s="37">
        <f>('en niveau par secteurs'!CD16/'en niveau par secteurs'!AK16-1)*100</f>
        <v>-0.81521256814705012</v>
      </c>
      <c r="AL15" s="37">
        <f>('en niveau par secteurs'!CE16/'en niveau par secteurs'!AL16-1)*100</f>
        <v>-0.82716568773494314</v>
      </c>
    </row>
    <row r="16" spans="1:39" x14ac:dyDescent="0.25">
      <c r="A16">
        <f>'en niveau par secteurs'!A17</f>
        <v>2019</v>
      </c>
      <c r="B16">
        <f>('en niveau par secteurs'!AU17/'en niveau par secteurs'!B17-1)*100</f>
        <v>0.19024790510837608</v>
      </c>
      <c r="C16">
        <f>('en niveau par secteurs'!AV17/'en niveau par secteurs'!C17-1)*100</f>
        <v>0.19908518006916953</v>
      </c>
      <c r="D16">
        <f>('en niveau par secteurs'!AW17/'en niveau par secteurs'!D17-1)*100</f>
        <v>43.712383932940746</v>
      </c>
      <c r="E16">
        <f>('en niveau par secteurs'!AX17/'en niveau par secteurs'!E17-1)*100</f>
        <v>0.12501938611222396</v>
      </c>
      <c r="F16">
        <f>('en niveau par secteurs'!AY17/'en niveau par secteurs'!F17-1)*100</f>
        <v>0.63016055134186288</v>
      </c>
      <c r="G16">
        <f>('en niveau par secteurs'!AZ17/'en niveau par secteurs'!G17-1)*100</f>
        <v>9.9455058922615081E-2</v>
      </c>
      <c r="H16">
        <f>('en niveau par secteurs'!BA17/'en niveau par secteurs'!H17-1)*100</f>
        <v>6.8685064561058162E-2</v>
      </c>
      <c r="I16">
        <f>('en niveau par secteurs'!BB17/'en niveau par secteurs'!I17-1)*100</f>
        <v>0.15325466144546773</v>
      </c>
      <c r="J16">
        <f>('en niveau par secteurs'!BC17/'en niveau par secteurs'!J17-1)*100</f>
        <v>5.920086464890062E-2</v>
      </c>
      <c r="K16">
        <f>('en niveau par secteurs'!BD17/'en niveau par secteurs'!K17-1)*100</f>
        <v>5.6695318674848671E-2</v>
      </c>
      <c r="L16">
        <f>('en niveau par secteurs'!BE17/'en niveau par secteurs'!L17-1)*100</f>
        <v>7.361928305473775E-2</v>
      </c>
      <c r="M16">
        <f>('en niveau par secteurs'!BF17/'en niveau par secteurs'!M17-1)*100</f>
        <v>0.30941905990153895</v>
      </c>
      <c r="N16">
        <f>('en niveau par secteurs'!BG17/'en niveau par secteurs'!N17-1)*100</f>
        <v>0.94183378944807661</v>
      </c>
      <c r="O16">
        <f>('en niveau par secteurs'!BH17/'en niveau par secteurs'!O17-1)*100</f>
        <v>0.44032513387888272</v>
      </c>
      <c r="P16">
        <f>('en niveau par secteurs'!BI17/'en niveau par secteurs'!P17-1)*100</f>
        <v>0.11916979982089515</v>
      </c>
      <c r="Q16">
        <f>('en niveau par secteurs'!BJ17/'en niveau par secteurs'!Q17-1)*100</f>
        <v>0.26990799435708812</v>
      </c>
      <c r="R16">
        <f>('en niveau par secteurs'!BK17/'en niveau par secteurs'!R17-1)*100</f>
        <v>-2.6880920899774452E-2</v>
      </c>
      <c r="S16">
        <f>('en niveau par secteurs'!BL17/'en niveau par secteurs'!S17-1)*100</f>
        <v>0.21852290790882467</v>
      </c>
      <c r="T16">
        <f>('en niveau par secteurs'!BM17/'en niveau par secteurs'!T17-1)*100</f>
        <v>1.6817019968581759</v>
      </c>
      <c r="U16">
        <f>('en niveau par secteurs'!BN17/'en niveau par secteurs'!U17-1)*100</f>
        <v>0.72612725064551409</v>
      </c>
      <c r="V16">
        <f>('en niveau par secteurs'!BO17/'en niveau par secteurs'!V17-1)*100</f>
        <v>-4.714316622553838</v>
      </c>
      <c r="W16" s="37">
        <f>('en niveau par secteurs'!BP17/'en niveau par secteurs'!W17-1)*100</f>
        <v>-4.2896766694906496</v>
      </c>
      <c r="X16" s="37">
        <f>('en niveau par secteurs'!BQ17/'en niveau par secteurs'!X17-1)*100</f>
        <v>-13.93848096712097</v>
      </c>
      <c r="Y16" s="37">
        <f>('en niveau par secteurs'!BR17/'en niveau par secteurs'!Y17-1)*100</f>
        <v>-5.5395973857954584</v>
      </c>
      <c r="Z16" s="37">
        <f>('en niveau par secteurs'!BS17/'en niveau par secteurs'!Z17-1)*100</f>
        <v>0</v>
      </c>
      <c r="AA16" s="37">
        <f>('en niveau par secteurs'!BT17/'en niveau par secteurs'!AA17-1)*100</f>
        <v>-8.735142409058561</v>
      </c>
      <c r="AB16" s="37">
        <f>('en niveau par secteurs'!BU17/'en niveau par secteurs'!AB17-1)*100</f>
        <v>0</v>
      </c>
      <c r="AC16" s="37">
        <f>('en niveau par secteurs'!BV17/'en niveau par secteurs'!AC17-1)*100</f>
        <v>35.424382144563957</v>
      </c>
      <c r="AD16" s="37">
        <f>('en niveau par secteurs'!BW17/'en niveau par secteurs'!AD17-1)*100</f>
        <v>22.799970649901958</v>
      </c>
      <c r="AE16" s="37">
        <f>('en niveau par secteurs'!BX17/'en niveau par secteurs'!AE17-1)*100</f>
        <v>-99.976642875114834</v>
      </c>
      <c r="AF16" s="37">
        <f>('en niveau par secteurs'!BY17/'en niveau par secteurs'!AF17-1)*100</f>
        <v>-11.315146052869384</v>
      </c>
      <c r="AG16" s="37">
        <f>('en niveau par secteurs'!BZ17/'en niveau par secteurs'!AG17-1)*100</f>
        <v>0.76179282548751726</v>
      </c>
      <c r="AH16" s="37">
        <f>('en niveau par secteurs'!CA17/'en niveau par secteurs'!AH17-1)*100</f>
        <v>4.6275721790686619</v>
      </c>
      <c r="AI16" s="37">
        <f>('en niveau par secteurs'!CB17/'en niveau par secteurs'!AI17-1)*100</f>
        <v>80.445183782699587</v>
      </c>
      <c r="AJ16" s="37">
        <f>('en niveau par secteurs'!CC17/'en niveau par secteurs'!AJ17-1)*100</f>
        <v>-11.826028199783245</v>
      </c>
      <c r="AK16" s="37">
        <f>('en niveau par secteurs'!CD17/'en niveau par secteurs'!AK17-1)*100</f>
        <v>-1.7911211355481904</v>
      </c>
      <c r="AL16" s="37">
        <f>('en niveau par secteurs'!CE17/'en niveau par secteurs'!AL17-1)*100</f>
        <v>7.8885429099844417</v>
      </c>
    </row>
    <row r="17" spans="1:38" x14ac:dyDescent="0.25">
      <c r="A17">
        <f>'en niveau par secteurs'!A18</f>
        <v>2020</v>
      </c>
      <c r="B17">
        <f>('en niveau par secteurs'!AU18/'en niveau par secteurs'!B18-1)*100</f>
        <v>0.46622677810541635</v>
      </c>
      <c r="C17">
        <f>('en niveau par secteurs'!AV18/'en niveau par secteurs'!C18-1)*100</f>
        <v>0.53113020940906974</v>
      </c>
      <c r="D17">
        <f>('en niveau par secteurs'!AW18/'en niveau par secteurs'!D18-1)*100</f>
        <v>56.908491950153973</v>
      </c>
      <c r="E17">
        <f>('en niveau par secteurs'!AX18/'en niveau par secteurs'!E18-1)*100</f>
        <v>0.43294957985831051</v>
      </c>
      <c r="F17">
        <f>('en niveau par secteurs'!AY18/'en niveau par secteurs'!F18-1)*100</f>
        <v>1.4176529967005136</v>
      </c>
      <c r="G17">
        <f>('en niveau par secteurs'!AZ18/'en niveau par secteurs'!G18-1)*100</f>
        <v>0.3520706100458959</v>
      </c>
      <c r="H17">
        <f>('en niveau par secteurs'!BA18/'en niveau par secteurs'!H18-1)*100</f>
        <v>0.48237173305702985</v>
      </c>
      <c r="I17">
        <f>('en niveau par secteurs'!BB18/'en niveau par secteurs'!I18-1)*100</f>
        <v>1.3021645685671768</v>
      </c>
      <c r="J17">
        <f>('en niveau par secteurs'!BC18/'en niveau par secteurs'!J18-1)*100</f>
        <v>0.15137450108571038</v>
      </c>
      <c r="K17">
        <f>('en niveau par secteurs'!BD18/'en niveau par secteurs'!K18-1)*100</f>
        <v>0.22167779927786402</v>
      </c>
      <c r="L17">
        <f>('en niveau par secteurs'!BE18/'en niveau par secteurs'!L18-1)*100</f>
        <v>0.20995846082931813</v>
      </c>
      <c r="M17">
        <f>('en niveau par secteurs'!BF18/'en niveau par secteurs'!M18-1)*100</f>
        <v>0.63947194897671089</v>
      </c>
      <c r="N17">
        <f>('en niveau par secteurs'!BG18/'en niveau par secteurs'!N18-1)*100</f>
        <v>1.8024715255690049</v>
      </c>
      <c r="O17">
        <f>('en niveau par secteurs'!BH18/'en niveau par secteurs'!O18-1)*100</f>
        <v>0.81894813259919541</v>
      </c>
      <c r="P17">
        <f>('en niveau par secteurs'!BI18/'en niveau par secteurs'!P18-1)*100</f>
        <v>0.26181609038740117</v>
      </c>
      <c r="Q17">
        <f>('en niveau par secteurs'!BJ18/'en niveau par secteurs'!Q18-1)*100</f>
        <v>0.66161734321366072</v>
      </c>
      <c r="R17">
        <f>('en niveau par secteurs'!BK18/'en niveau par secteurs'!R18-1)*100</f>
        <v>0.22671442457831148</v>
      </c>
      <c r="S17">
        <f>('en niveau par secteurs'!BL18/'en niveau par secteurs'!S18-1)*100</f>
        <v>0.48930933877000538</v>
      </c>
      <c r="T17">
        <f>('en niveau par secteurs'!BM18/'en niveau par secteurs'!T18-1)*100</f>
        <v>2.8967533274921964</v>
      </c>
      <c r="U17">
        <f>('en niveau par secteurs'!BN18/'en niveau par secteurs'!U18-1)*100</f>
        <v>1.2291724622361055</v>
      </c>
      <c r="V17">
        <f>('en niveau par secteurs'!BO18/'en niveau par secteurs'!V18-1)*100</f>
        <v>-10.995295392793524</v>
      </c>
      <c r="W17" s="37">
        <f>('en niveau par secteurs'!BP18/'en niveau par secteurs'!W18-1)*100</f>
        <v>-8.07981300847851</v>
      </c>
      <c r="X17" s="37">
        <f>('en niveau par secteurs'!BQ18/'en niveau par secteurs'!X18-1)*100</f>
        <v>-22.768432439875475</v>
      </c>
      <c r="Y17" s="37">
        <f>('en niveau par secteurs'!BR18/'en niveau par secteurs'!Y18-1)*100</f>
        <v>-11.791892251153657</v>
      </c>
      <c r="Z17" s="37">
        <f>('en niveau par secteurs'!BS18/'en niveau par secteurs'!Z18-1)*100</f>
        <v>0</v>
      </c>
      <c r="AA17" s="37">
        <f>('en niveau par secteurs'!BT18/'en niveau par secteurs'!AA18-1)*100</f>
        <v>-7.4720892198245181</v>
      </c>
      <c r="AB17" s="37">
        <f>('en niveau par secteurs'!BU18/'en niveau par secteurs'!AB18-1)*100</f>
        <v>0</v>
      </c>
      <c r="AC17" s="37">
        <f>('en niveau par secteurs'!BV18/'en niveau par secteurs'!AC18-1)*100</f>
        <v>9.4296611225751725</v>
      </c>
      <c r="AD17" s="37">
        <f>('en niveau par secteurs'!BW18/'en niveau par secteurs'!AD18-1)*100</f>
        <v>5.3535778762876518</v>
      </c>
      <c r="AE17" s="37">
        <f>('en niveau par secteurs'!BX18/'en niveau par secteurs'!AE18-1)*100</f>
        <v>-51.635980591790712</v>
      </c>
      <c r="AF17" s="37">
        <f>('en niveau par secteurs'!BY18/'en niveau par secteurs'!AF18-1)*100</f>
        <v>-7.5941858507583166</v>
      </c>
      <c r="AG17" s="37">
        <f>('en niveau par secteurs'!BZ18/'en niveau par secteurs'!AG18-1)*100</f>
        <v>2.7820980850919108</v>
      </c>
      <c r="AH17" s="37">
        <f>('en niveau par secteurs'!CA18/'en niveau par secteurs'!AH18-1)*100</f>
        <v>9.3693475915715752</v>
      </c>
      <c r="AI17" s="37">
        <f>('en niveau par secteurs'!CB18/'en niveau par secteurs'!AI18-1)*100</f>
        <v>334.42435029659651</v>
      </c>
      <c r="AJ17" s="37">
        <f>('en niveau par secteurs'!CC18/'en niveau par secteurs'!AJ18-1)*100</f>
        <v>-17.420368862291635</v>
      </c>
      <c r="AK17" s="37">
        <f>('en niveau par secteurs'!CD18/'en niveau par secteurs'!AK18-1)*100</f>
        <v>-1.4381075630625517</v>
      </c>
      <c r="AL17" s="37">
        <f>('en niveau par secteurs'!CE18/'en niveau par secteurs'!AL18-1)*100</f>
        <v>14.91212634298471</v>
      </c>
    </row>
    <row r="18" spans="1:38" x14ac:dyDescent="0.25">
      <c r="A18">
        <f>'en niveau par secteurs'!A19</f>
        <v>2021</v>
      </c>
      <c r="B18">
        <f>('en niveau par secteurs'!AU19/'en niveau par secteurs'!B19-1)*100</f>
        <v>0.77083808964297784</v>
      </c>
      <c r="C18">
        <f>('en niveau par secteurs'!AV19/'en niveau par secteurs'!C19-1)*100</f>
        <v>0.97813909813824207</v>
      </c>
      <c r="D18">
        <f>('en niveau par secteurs'!AW19/'en niveau par secteurs'!D19-1)*100</f>
        <v>68.299703452767375</v>
      </c>
      <c r="E18">
        <f>('en niveau par secteurs'!AX19/'en niveau par secteurs'!E19-1)*100</f>
        <v>0.88257635932360579</v>
      </c>
      <c r="F18">
        <f>('en niveau par secteurs'!AY19/'en niveau par secteurs'!F19-1)*100</f>
        <v>2.3364528336238255</v>
      </c>
      <c r="G18">
        <f>('en niveau par secteurs'!AZ19/'en niveau par secteurs'!G19-1)*100</f>
        <v>0.73295381703355478</v>
      </c>
      <c r="H18">
        <f>('en niveau par secteurs'!BA19/'en niveau par secteurs'!H19-1)*100</f>
        <v>1.1713162600059945</v>
      </c>
      <c r="I18">
        <f>('en niveau par secteurs'!BB19/'en niveau par secteurs'!I19-1)*100</f>
        <v>3.1805599213684754</v>
      </c>
      <c r="J18">
        <f>('en niveau par secteurs'!BC19/'en niveau par secteurs'!J19-1)*100</f>
        <v>0.30890100178753155</v>
      </c>
      <c r="K18">
        <f>('en niveau par secteurs'!BD19/'en niveau par secteurs'!K19-1)*100</f>
        <v>0.47645075070608112</v>
      </c>
      <c r="L18">
        <f>('en niveau par secteurs'!BE19/'en niveau par secteurs'!L19-1)*100</f>
        <v>0.38222684347899438</v>
      </c>
      <c r="M18">
        <f>('en niveau par secteurs'!BF19/'en niveau par secteurs'!M19-1)*100</f>
        <v>1.0805666765080213</v>
      </c>
      <c r="N18">
        <f>('en niveau par secteurs'!BG19/'en niveau par secteurs'!N19-1)*100</f>
        <v>2.6559648817047421</v>
      </c>
      <c r="O18">
        <f>('en niveau par secteurs'!BH19/'en niveau par secteurs'!O19-1)*100</f>
        <v>1.2673283650645351</v>
      </c>
      <c r="P18">
        <f>('en niveau par secteurs'!BI19/'en niveau par secteurs'!P19-1)*100</f>
        <v>0.40507597439913834</v>
      </c>
      <c r="Q18">
        <f>('en niveau par secteurs'!BJ19/'en niveau par secteurs'!Q19-1)*100</f>
        <v>1.1131289983965953</v>
      </c>
      <c r="R18">
        <f>('en niveau par secteurs'!BK19/'en niveau par secteurs'!R19-1)*100</f>
        <v>0.53079233403179327</v>
      </c>
      <c r="S18">
        <f>('en niveau par secteurs'!BL19/'en niveau par secteurs'!S19-1)*100</f>
        <v>0.83046776971249514</v>
      </c>
      <c r="T18">
        <f>('en niveau par secteurs'!BM19/'en niveau par secteurs'!T19-1)*100</f>
        <v>3.9345249125464665</v>
      </c>
      <c r="U18">
        <f>('en niveau par secteurs'!BN19/'en niveau par secteurs'!U19-1)*100</f>
        <v>1.63285509243003</v>
      </c>
      <c r="V18">
        <f>('en niveau par secteurs'!BO19/'en niveau par secteurs'!V19-1)*100</f>
        <v>-19.325107467122894</v>
      </c>
      <c r="W18" s="37">
        <f>('en niveau par secteurs'!BP19/'en niveau par secteurs'!W19-1)*100</f>
        <v>-11.719867515134974</v>
      </c>
      <c r="X18" s="37">
        <f>('en niveau par secteurs'!BQ19/'en niveau par secteurs'!X19-1)*100</f>
        <v>-25.492176201876259</v>
      </c>
      <c r="Y18" s="37">
        <f>('en niveau par secteurs'!BR19/'en niveau par secteurs'!Y19-1)*100</f>
        <v>-9.6326490319946103</v>
      </c>
      <c r="Z18" s="37">
        <f>('en niveau par secteurs'!BS19/'en niveau par secteurs'!Z19-1)*100</f>
        <v>22.474479654548496</v>
      </c>
      <c r="AA18" s="37">
        <f>('en niveau par secteurs'!BT19/'en niveau par secteurs'!AA19-1)*100</f>
        <v>20.074847716545907</v>
      </c>
      <c r="AB18" s="37">
        <f>('en niveau par secteurs'!BU19/'en niveau par secteurs'!AB19-1)*100</f>
        <v>-99.790031278341274</v>
      </c>
      <c r="AC18" s="37">
        <f>('en niveau par secteurs'!BV19/'en niveau par secteurs'!AC19-1)*100</f>
        <v>36.42954907173597</v>
      </c>
      <c r="AD18" s="37">
        <f>('en niveau par secteurs'!BW19/'en niveau par secteurs'!AD19-1)*100</f>
        <v>70.720066951377618</v>
      </c>
      <c r="AE18" s="37">
        <f>('en niveau par secteurs'!BX19/'en niveau par secteurs'!AE19-1)*100</f>
        <v>20.984766737222358</v>
      </c>
      <c r="AF18" s="37">
        <f>('en niveau par secteurs'!BY19/'en niveau par secteurs'!AF19-1)*100</f>
        <v>-60.683302914347294</v>
      </c>
      <c r="AG18" s="37">
        <f>('en niveau par secteurs'!BZ19/'en niveau par secteurs'!AG19-1)*100</f>
        <v>4.1214366405273761</v>
      </c>
      <c r="AH18" s="37">
        <f>('en niveau par secteurs'!CA19/'en niveau par secteurs'!AH19-1)*100</f>
        <v>12.55815645212126</v>
      </c>
      <c r="AI18" s="37">
        <f>('en niveau par secteurs'!CB19/'en niveau par secteurs'!AI19-1)*100</f>
        <v>601.79417743686622</v>
      </c>
      <c r="AJ18" s="37">
        <f>('en niveau par secteurs'!CC19/'en niveau par secteurs'!AJ19-1)*100</f>
        <v>-18.056610327384004</v>
      </c>
      <c r="AK18" s="37">
        <f>('en niveau par secteurs'!CD19/'en niveau par secteurs'!AK19-1)*100</f>
        <v>4.6837925392538393</v>
      </c>
      <c r="AL18" s="37">
        <f>('en niveau par secteurs'!CE19/'en niveau par secteurs'!AL19-1)*100</f>
        <v>26.285243466498876</v>
      </c>
    </row>
    <row r="19" spans="1:38" x14ac:dyDescent="0.25">
      <c r="A19">
        <f>'en niveau par secteurs'!A20</f>
        <v>2022</v>
      </c>
      <c r="B19">
        <f>('en niveau par secteurs'!AU20/'en niveau par secteurs'!B20-1)*100</f>
        <v>1.1190506870991657</v>
      </c>
      <c r="C19">
        <f>('en niveau par secteurs'!AV20/'en niveau par secteurs'!C20-1)*100</f>
        <v>1.5408147294713181</v>
      </c>
      <c r="D19">
        <f>('en niveau par secteurs'!AW20/'en niveau par secteurs'!D20-1)*100</f>
        <v>78.492091984077362</v>
      </c>
      <c r="E19">
        <f>('en niveau par secteurs'!AX20/'en niveau par secteurs'!E20-1)*100</f>
        <v>1.4011008611235498</v>
      </c>
      <c r="F19">
        <f>('en niveau par secteurs'!AY20/'en niveau par secteurs'!F20-1)*100</f>
        <v>3.2570022180794744</v>
      </c>
      <c r="G19">
        <f>('en niveau par secteurs'!AZ20/'en niveau par secteurs'!G20-1)*100</f>
        <v>1.1776040792116582</v>
      </c>
      <c r="H19">
        <f>('en niveau par secteurs'!BA20/'en niveau par secteurs'!H20-1)*100</f>
        <v>2.0353150463026104</v>
      </c>
      <c r="I19">
        <f>('en niveau par secteurs'!BB20/'en niveau par secteurs'!I20-1)*100</f>
        <v>5.5251075978942188</v>
      </c>
      <c r="J19">
        <f>('en niveau par secteurs'!BC20/'en niveau par secteurs'!J20-1)*100</f>
        <v>0.48518724611295028</v>
      </c>
      <c r="K19">
        <f>('en niveau par secteurs'!BD20/'en niveau par secteurs'!K20-1)*100</f>
        <v>0.75778310175051988</v>
      </c>
      <c r="L19">
        <f>('en niveau par secteurs'!BE20/'en niveau par secteurs'!L20-1)*100</f>
        <v>0.57318481879247152</v>
      </c>
      <c r="M19">
        <f>('en niveau par secteurs'!BF20/'en niveau par secteurs'!M20-1)*100</f>
        <v>1.5717471801088623</v>
      </c>
      <c r="N19">
        <f>('en niveau par secteurs'!BG20/'en niveau par secteurs'!N20-1)*100</f>
        <v>3.4044565911851343</v>
      </c>
      <c r="O19">
        <f>('en niveau par secteurs'!BH20/'en niveau par secteurs'!O20-1)*100</f>
        <v>1.791700374822347</v>
      </c>
      <c r="P19">
        <f>('en niveau par secteurs'!BI20/'en niveau par secteurs'!P20-1)*100</f>
        <v>0.54566628933967465</v>
      </c>
      <c r="Q19">
        <f>('en niveau par secteurs'!BJ20/'en niveau par secteurs'!Q20-1)*100</f>
        <v>1.6738540995481666</v>
      </c>
      <c r="R19">
        <f>('en niveau par secteurs'!BK20/'en niveau par secteurs'!R20-1)*100</f>
        <v>1.0919051600613461</v>
      </c>
      <c r="S19">
        <f>('en niveau par secteurs'!BL20/'en niveau par secteurs'!S20-1)*100</f>
        <v>1.2228922447763191</v>
      </c>
      <c r="T19">
        <f>('en niveau par secteurs'!BM20/'en niveau par secteurs'!T20-1)*100</f>
        <v>4.8400173757580323</v>
      </c>
      <c r="U19">
        <f>('en niveau par secteurs'!BN20/'en niveau par secteurs'!U20-1)*100</f>
        <v>1.9685697204438579</v>
      </c>
      <c r="V19">
        <f>('en niveau par secteurs'!BO20/'en niveau par secteurs'!V20-1)*100</f>
        <v>-26.946938989851844</v>
      </c>
      <c r="W19" s="37">
        <f>('en niveau par secteurs'!BP20/'en niveau par secteurs'!W20-1)*100</f>
        <v>-14.969929212510912</v>
      </c>
      <c r="X19" s="37">
        <f>('en niveau par secteurs'!BQ20/'en niveau par secteurs'!X20-1)*100</f>
        <v>-25.932573726018028</v>
      </c>
      <c r="Y19" s="37">
        <f>('en niveau par secteurs'!BR20/'en niveau par secteurs'!Y20-1)*100</f>
        <v>-4.8476674083302811</v>
      </c>
      <c r="Z19" s="37">
        <f>('en niveau par secteurs'!BS20/'en niveau par secteurs'!Z20-1)*100</f>
        <v>39.930546798405771</v>
      </c>
      <c r="AA19" s="37">
        <f>('en niveau par secteurs'!BT20/'en niveau par secteurs'!AA20-1)*100</f>
        <v>38.281525728859101</v>
      </c>
      <c r="AB19" s="37">
        <f>('en niveau par secteurs'!BU20/'en niveau par secteurs'!AB20-1)*100</f>
        <v>-99.777561519676482</v>
      </c>
      <c r="AC19" s="37">
        <f>('en niveau par secteurs'!BV20/'en niveau par secteurs'!AC20-1)*100</f>
        <v>46.261871379159871</v>
      </c>
      <c r="AD19" s="37">
        <f>('en niveau par secteurs'!BW20/'en niveau par secteurs'!AD20-1)*100</f>
        <v>89.056643595372975</v>
      </c>
      <c r="AE19" s="37">
        <f>('en niveau par secteurs'!BX20/'en niveau par secteurs'!AE20-1)*100</f>
        <v>46.332640892019185</v>
      </c>
      <c r="AF19" s="37">
        <f>('en niveau par secteurs'!BY20/'en niveau par secteurs'!AF20-1)*100</f>
        <v>-62.583060857690739</v>
      </c>
      <c r="AG19" s="37">
        <f>('en niveau par secteurs'!BZ20/'en niveau par secteurs'!AG20-1)*100</f>
        <v>4.8647707855657751</v>
      </c>
      <c r="AH19" s="37">
        <f>('en niveau par secteurs'!CA20/'en niveau par secteurs'!AH20-1)*100</f>
        <v>14.830648762235409</v>
      </c>
      <c r="AI19" s="37">
        <f>('en niveau par secteurs'!CB20/'en niveau par secteurs'!AI20-1)*100</f>
        <v>883.57532318301003</v>
      </c>
      <c r="AJ19" s="37">
        <f>('en niveau par secteurs'!CC20/'en niveau par secteurs'!AJ20-1)*100</f>
        <v>-17.27709841179318</v>
      </c>
      <c r="AK19" s="37">
        <f>('en niveau par secteurs'!CD20/'en niveau par secteurs'!AK20-1)*100</f>
        <v>13.268993605539659</v>
      </c>
      <c r="AL19" s="37">
        <f>('en niveau par secteurs'!CE20/'en niveau par secteurs'!AL20-1)*100</f>
        <v>40.119753167979646</v>
      </c>
    </row>
    <row r="20" spans="1:38" x14ac:dyDescent="0.25">
      <c r="A20">
        <f>'en niveau par secteurs'!A21</f>
        <v>2023</v>
      </c>
      <c r="B20">
        <f>('en niveau par secteurs'!AU21/'en niveau par secteurs'!B21-1)*100</f>
        <v>1.5268829680717744</v>
      </c>
      <c r="C20">
        <f>('en niveau par secteurs'!AV21/'en niveau par secteurs'!C21-1)*100</f>
        <v>2.2208065399729637</v>
      </c>
      <c r="D20">
        <f>('en niveau par secteurs'!AW21/'en niveau par secteurs'!D21-1)*100</f>
        <v>86.877908994304406</v>
      </c>
      <c r="E20">
        <f>('en niveau par secteurs'!AX21/'en niveau par secteurs'!E21-1)*100</f>
        <v>1.9439069639365814</v>
      </c>
      <c r="F20">
        <f>('en niveau par secteurs'!AY21/'en niveau par secteurs'!F21-1)*100</f>
        <v>4.1729751652148872</v>
      </c>
      <c r="G20">
        <f>('en niveau par secteurs'!AZ21/'en niveau par secteurs'!G21-1)*100</f>
        <v>1.6444917111439805</v>
      </c>
      <c r="H20">
        <f>('en niveau par secteurs'!BA21/'en niveau par secteurs'!H21-1)*100</f>
        <v>3.004288826127044</v>
      </c>
      <c r="I20">
        <f>('en niveau par secteurs'!BB21/'en niveau par secteurs'!I21-1)*100</f>
        <v>8.1353975337893569</v>
      </c>
      <c r="J20">
        <f>('en niveau par secteurs'!BC21/'en niveau par secteurs'!J21-1)*100</f>
        <v>0.66100206170427445</v>
      </c>
      <c r="K20">
        <f>('en niveau par secteurs'!BD21/'en niveau par secteurs'!K21-1)*100</f>
        <v>1.0342024669050209</v>
      </c>
      <c r="L20">
        <f>('en niveau par secteurs'!BE21/'en niveau par secteurs'!L21-1)*100</f>
        <v>0.78501950371401286</v>
      </c>
      <c r="M20">
        <f>('en niveau par secteurs'!BF21/'en niveau par secteurs'!M21-1)*100</f>
        <v>2.1137566354608284</v>
      </c>
      <c r="N20">
        <f>('en niveau par secteurs'!BG21/'en niveau par secteurs'!N21-1)*100</f>
        <v>4.1133214984163891</v>
      </c>
      <c r="O20">
        <f>('en niveau par secteurs'!BH21/'en niveau par secteurs'!O21-1)*100</f>
        <v>2.4178744460510826</v>
      </c>
      <c r="P20">
        <f>('en niveau par secteurs'!BI21/'en niveau par secteurs'!P21-1)*100</f>
        <v>0.68170065273767122</v>
      </c>
      <c r="Q20">
        <f>('en niveau par secteurs'!BJ21/'en niveau par secteurs'!Q21-1)*100</f>
        <v>2.4334827401559123</v>
      </c>
      <c r="R20">
        <f>('en niveau par secteurs'!BK21/'en niveau par secteurs'!R21-1)*100</f>
        <v>2.1030482925767036</v>
      </c>
      <c r="S20">
        <f>('en niveau par secteurs'!BL21/'en niveau par secteurs'!S21-1)*100</f>
        <v>1.6719061031633009</v>
      </c>
      <c r="T20">
        <f>('en niveau par secteurs'!BM21/'en niveau par secteurs'!T21-1)*100</f>
        <v>5.6436547359656419</v>
      </c>
      <c r="U20">
        <f>('en niveau par secteurs'!BN21/'en niveau par secteurs'!U21-1)*100</f>
        <v>2.2569399572028637</v>
      </c>
      <c r="V20">
        <f>('en niveau par secteurs'!BO21/'en niveau par secteurs'!V21-1)*100</f>
        <v>-33.245557835018737</v>
      </c>
      <c r="W20" s="37">
        <f>('en niveau par secteurs'!BP21/'en niveau par secteurs'!W21-1)*100</f>
        <v>-17.930092406228702</v>
      </c>
      <c r="X20" s="37">
        <f>('en niveau par secteurs'!BQ21/'en niveau par secteurs'!X21-1)*100</f>
        <v>-25.419874050921145</v>
      </c>
      <c r="Y20" s="37">
        <f>('en niveau par secteurs'!BR21/'en niveau par secteurs'!Y21-1)*100</f>
        <v>0.79061455461661989</v>
      </c>
      <c r="Z20" s="37">
        <f>('en niveau par secteurs'!BS21/'en niveau par secteurs'!Z21-1)*100</f>
        <v>59.117039917579042</v>
      </c>
      <c r="AA20" s="37">
        <f>('en niveau par secteurs'!BT21/'en niveau par secteurs'!AA21-1)*100</f>
        <v>58.319326494876456</v>
      </c>
      <c r="AB20" s="37">
        <f>('en niveau par secteurs'!BU21/'en niveau par secteurs'!AB21-1)*100</f>
        <v>-99.771771248474082</v>
      </c>
      <c r="AC20" s="37">
        <f>('en niveau par secteurs'!BV21/'en niveau par secteurs'!AC21-1)*100</f>
        <v>56.37630826607554</v>
      </c>
      <c r="AD20" s="37">
        <f>('en niveau par secteurs'!BW21/'en niveau par secteurs'!AD21-1)*100</f>
        <v>107.76047330885454</v>
      </c>
      <c r="AE20" s="37">
        <f>('en niveau par secteurs'!BX21/'en niveau par secteurs'!AE21-1)*100</f>
        <v>73.687177184979149</v>
      </c>
      <c r="AF20" s="37">
        <f>('en niveau par secteurs'!BY21/'en niveau par secteurs'!AF21-1)*100</f>
        <v>-63.124800774266411</v>
      </c>
      <c r="AG20" s="37">
        <f>('en niveau par secteurs'!BZ21/'en niveau par secteurs'!AG21-1)*100</f>
        <v>4.6848804619701978</v>
      </c>
      <c r="AH20" s="37">
        <f>('en niveau par secteurs'!CA21/'en niveau par secteurs'!AH21-1)*100</f>
        <v>15.941839525347735</v>
      </c>
      <c r="AI20" s="37">
        <f>('en niveau par secteurs'!CB21/'en niveau par secteurs'!AI21-1)*100</f>
        <v>1208.3988678394505</v>
      </c>
      <c r="AJ20" s="37">
        <f>('en niveau par secteurs'!CC21/'en niveau par secteurs'!AJ21-1)*100</f>
        <v>-16.556249681039915</v>
      </c>
      <c r="AK20" s="37">
        <f>('en niveau par secteurs'!CD21/'en niveau par secteurs'!AK21-1)*100</f>
        <v>22.64447340219251</v>
      </c>
      <c r="AL20" s="37">
        <f>('en niveau par secteurs'!CE21/'en niveau par secteurs'!AL21-1)*100</f>
        <v>55.041187595652595</v>
      </c>
    </row>
    <row r="21" spans="1:38" x14ac:dyDescent="0.25">
      <c r="A21">
        <f>'en niveau par secteurs'!A22</f>
        <v>2024</v>
      </c>
      <c r="B21">
        <f>('en niveau par secteurs'!AU22/'en niveau par secteurs'!B22-1)*100</f>
        <v>1.9629057684617646</v>
      </c>
      <c r="C21">
        <f>('en niveau par secteurs'!AV22/'en niveau par secteurs'!C22-1)*100</f>
        <v>2.9516310657841771</v>
      </c>
      <c r="D21">
        <f>('en niveau par secteurs'!AW22/'en niveau par secteurs'!D22-1)*100</f>
        <v>93.97023359737527</v>
      </c>
      <c r="E21">
        <f>('en niveau par secteurs'!AX22/'en niveau par secteurs'!E22-1)*100</f>
        <v>2.4827925783541982</v>
      </c>
      <c r="F21">
        <f>('en niveau par secteurs'!AY22/'en niveau par secteurs'!F22-1)*100</f>
        <v>5.077805776837474</v>
      </c>
      <c r="G21">
        <f>('en niveau par secteurs'!AZ22/'en niveau par secteurs'!G22-1)*100</f>
        <v>2.1013912629266107</v>
      </c>
      <c r="H21">
        <f>('en niveau par secteurs'!BA22/'en niveau par secteurs'!H22-1)*100</f>
        <v>4.0228360890782078</v>
      </c>
      <c r="I21">
        <f>('en niveau par secteurs'!BB22/'en niveau par secteurs'!I22-1)*100</f>
        <v>10.888350850859174</v>
      </c>
      <c r="J21">
        <f>('en niveau par secteurs'!BC22/'en niveau par secteurs'!J22-1)*100</f>
        <v>0.82210939107576486</v>
      </c>
      <c r="K21">
        <f>('en niveau par secteurs'!BD22/'en niveau par secteurs'!K22-1)*100</f>
        <v>1.2783954320088498</v>
      </c>
      <c r="L21">
        <f>('en niveau par secteurs'!BE22/'en niveau par secteurs'!L22-1)*100</f>
        <v>0.98938085536959264</v>
      </c>
      <c r="M21">
        <f>('en niveau par secteurs'!BF22/'en niveau par secteurs'!M22-1)*100</f>
        <v>2.6464294863277393</v>
      </c>
      <c r="N21">
        <f>('en niveau par secteurs'!BG22/'en niveau par secteurs'!N22-1)*100</f>
        <v>4.7983425748344022</v>
      </c>
      <c r="O21">
        <f>('en niveau par secteurs'!BH22/'en niveau par secteurs'!O22-1)*100</f>
        <v>3.1138086944595189</v>
      </c>
      <c r="P21">
        <f>('en niveau par secteurs'!BI22/'en niveau par secteurs'!P22-1)*100</f>
        <v>0.80424255801525568</v>
      </c>
      <c r="Q21">
        <f>('en niveau par secteurs'!BJ22/'en niveau par secteurs'!Q22-1)*100</f>
        <v>3.2947714987026755</v>
      </c>
      <c r="R21">
        <f>('en niveau par secteurs'!BK22/'en niveau par secteurs'!R22-1)*100</f>
        <v>3.3749410649139389</v>
      </c>
      <c r="S21">
        <f>('en niveau par secteurs'!BL22/'en niveau par secteurs'!S22-1)*100</f>
        <v>2.1453010324478772</v>
      </c>
      <c r="T21">
        <f>('en niveau par secteurs'!BM22/'en niveau par secteurs'!T22-1)*100</f>
        <v>6.3553440917946347</v>
      </c>
      <c r="U21">
        <f>('en niveau par secteurs'!BN22/'en niveau par secteurs'!U22-1)*100</f>
        <v>2.5098386141582107</v>
      </c>
      <c r="V21">
        <f>('en niveau par secteurs'!BO22/'en niveau par secteurs'!V22-1)*100</f>
        <v>-38.336627633889705</v>
      </c>
      <c r="W21" s="37">
        <f>('en niveau par secteurs'!BP22/'en niveau par secteurs'!W22-1)*100</f>
        <v>-20.649279769159147</v>
      </c>
      <c r="X21" s="37">
        <f>('en niveau par secteurs'!BQ22/'en niveau par secteurs'!X22-1)*100</f>
        <v>-24.375751423165827</v>
      </c>
      <c r="Y21" s="37">
        <f>('en niveau par secteurs'!BR22/'en niveau par secteurs'!Y22-1)*100</f>
        <v>-1.595917257150592</v>
      </c>
      <c r="Z21" s="37">
        <f>('en niveau par secteurs'!BS22/'en niveau par secteurs'!Z22-1)*100</f>
        <v>58.991326127325095</v>
      </c>
      <c r="AA21" s="37">
        <f>('en niveau par secteurs'!BT22/'en niveau par secteurs'!AA22-1)*100</f>
        <v>57.533375102445603</v>
      </c>
      <c r="AB21" s="37">
        <f>('en niveau par secteurs'!BU22/'en niveau par secteurs'!AB22-1)*100</f>
        <v>-99.770707551655164</v>
      </c>
      <c r="AC21" s="37">
        <f>('en niveau par secteurs'!BV22/'en niveau par secteurs'!AC22-1)*100</f>
        <v>60.41061210428937</v>
      </c>
      <c r="AD21" s="37">
        <f>('en niveau par secteurs'!BW22/'en niveau par secteurs'!AD22-1)*100</f>
        <v>118.51762847401642</v>
      </c>
      <c r="AE21" s="37">
        <f>('en niveau par secteurs'!BX22/'en niveau par secteurs'!AE22-1)*100</f>
        <v>73.592799175706475</v>
      </c>
      <c r="AF21" s="37">
        <f>('en niveau par secteurs'!BY22/'en niveau par secteurs'!AF22-1)*100</f>
        <v>-66.588921465158421</v>
      </c>
      <c r="AG21" s="37">
        <f>('en niveau par secteurs'!BZ22/'en niveau par secteurs'!AG22-1)*100</f>
        <v>4.0229324358810326</v>
      </c>
      <c r="AH21" s="37">
        <f>('en niveau par secteurs'!CA22/'en niveau par secteurs'!AH22-1)*100</f>
        <v>16.446247068842325</v>
      </c>
      <c r="AI21" s="37">
        <f>('en niveau par secteurs'!CB22/'en niveau par secteurs'!AI22-1)*100</f>
        <v>1609.6083788081103</v>
      </c>
      <c r="AJ21" s="37">
        <f>('en niveau par secteurs'!CC22/'en niveau par secteurs'!AJ22-1)*100</f>
        <v>-15.937119314219538</v>
      </c>
      <c r="AK21" s="37">
        <f>('en niveau par secteurs'!CD22/'en niveau par secteurs'!AK22-1)*100</f>
        <v>32.831090855238543</v>
      </c>
      <c r="AL21" s="37">
        <f>('en niveau par secteurs'!CE22/'en niveau par secteurs'!AL22-1)*100</f>
        <v>71.326092912060759</v>
      </c>
    </row>
    <row r="22" spans="1:38" x14ac:dyDescent="0.25">
      <c r="A22">
        <f>'en niveau par secteurs'!A23</f>
        <v>2025</v>
      </c>
      <c r="B22">
        <f>('en niveau par secteurs'!AU23/'en niveau par secteurs'!B23-1)*100</f>
        <v>2.4093113213602191</v>
      </c>
      <c r="C22">
        <f>('en niveau par secteurs'!AV23/'en niveau par secteurs'!C23-1)*100</f>
        <v>3.6970784718679983</v>
      </c>
      <c r="D22">
        <f>('en niveau par secteurs'!AW23/'en niveau par secteurs'!D23-1)*100</f>
        <v>99.546508571614282</v>
      </c>
      <c r="E22">
        <f>('en niveau par secteurs'!AX23/'en niveau par secteurs'!E23-1)*100</f>
        <v>3.002538875016314</v>
      </c>
      <c r="F22">
        <f>('en niveau par secteurs'!AY23/'en niveau par secteurs'!F23-1)*100</f>
        <v>5.9443021153053444</v>
      </c>
      <c r="G22">
        <f>('en niveau par secteurs'!AZ23/'en niveau par secteurs'!G23-1)*100</f>
        <v>2.5339186992819673</v>
      </c>
      <c r="H22">
        <f>('en niveau par secteurs'!BA23/'en niveau par secteurs'!H23-1)*100</f>
        <v>5.0569209876008214</v>
      </c>
      <c r="I22">
        <f>('en niveau par secteurs'!BB23/'en niveau par secteurs'!I23-1)*100</f>
        <v>13.689266334451711</v>
      </c>
      <c r="J22">
        <f>('en niveau par secteurs'!BC23/'en niveau par secteurs'!J23-1)*100</f>
        <v>0.96045955777557257</v>
      </c>
      <c r="K22">
        <f>('en niveau par secteurs'!BD23/'en niveau par secteurs'!K23-1)*100</f>
        <v>1.4813269065581336</v>
      </c>
      <c r="L22">
        <f>('en niveau par secteurs'!BE23/'en niveau par secteurs'!L23-1)*100</f>
        <v>1.1695042276639533</v>
      </c>
      <c r="M22">
        <f>('en niveau par secteurs'!BF23/'en niveau par secteurs'!M23-1)*100</f>
        <v>3.152298932765385</v>
      </c>
      <c r="N22">
        <f>('en niveau par secteurs'!BG23/'en niveau par secteurs'!N23-1)*100</f>
        <v>5.4328836718960494</v>
      </c>
      <c r="O22">
        <f>('en niveau par secteurs'!BH23/'en niveau par secteurs'!O23-1)*100</f>
        <v>3.8499453712126597</v>
      </c>
      <c r="P22">
        <f>('en niveau par secteurs'!BI23/'en niveau par secteurs'!P23-1)*100</f>
        <v>0.91295244287650235</v>
      </c>
      <c r="Q22">
        <f>('en niveau par secteurs'!BJ23/'en niveau par secteurs'!Q23-1)*100</f>
        <v>4.2058937487356785</v>
      </c>
      <c r="R22">
        <f>('en niveau par secteurs'!BK23/'en niveau par secteurs'!R23-1)*100</f>
        <v>4.8142206380993979</v>
      </c>
      <c r="S22">
        <f>('en niveau par secteurs'!BL23/'en niveau par secteurs'!S23-1)*100</f>
        <v>2.6141807304556064</v>
      </c>
      <c r="T22">
        <f>('en niveau par secteurs'!BM23/'en niveau par secteurs'!T23-1)*100</f>
        <v>6.9868909122027034</v>
      </c>
      <c r="U22">
        <f>('en niveau par secteurs'!BN23/'en niveau par secteurs'!U23-1)*100</f>
        <v>2.7371516551496278</v>
      </c>
      <c r="V22">
        <f>('en niveau par secteurs'!BO23/'en niveau par secteurs'!V23-1)*100</f>
        <v>-42.512425353149297</v>
      </c>
      <c r="W22" s="37">
        <f>('en niveau par secteurs'!BP23/'en niveau par secteurs'!W23-1)*100</f>
        <v>-23.195773678851261</v>
      </c>
      <c r="X22" s="37">
        <f>('en niveau par secteurs'!BQ23/'en niveau par secteurs'!X23-1)*100</f>
        <v>-22.980401064423074</v>
      </c>
      <c r="Y22" s="37">
        <f>('en niveau par secteurs'!BR23/'en niveau par secteurs'!Y23-1)*100</f>
        <v>-7.2012939832534206</v>
      </c>
      <c r="Z22" s="37">
        <f>('en niveau par secteurs'!BS23/'en niveau par secteurs'!Z23-1)*100</f>
        <v>50.66770293934502</v>
      </c>
      <c r="AA22" s="37">
        <f>('en niveau par secteurs'!BT23/'en niveau par secteurs'!AA23-1)*100</f>
        <v>48.111413396786553</v>
      </c>
      <c r="AB22" s="37">
        <f>('en niveau par secteurs'!BU23/'en niveau par secteurs'!AB23-1)*100</f>
        <v>-99.77526390418133</v>
      </c>
      <c r="AC22" s="37">
        <f>('en niveau par secteurs'!BV23/'en niveau par secteurs'!AC23-1)*100</f>
        <v>62.08627260930075</v>
      </c>
      <c r="AD22" s="37">
        <f>('en niveau par secteurs'!BW23/'en niveau par secteurs'!AD23-1)*100</f>
        <v>125.57900589847625</v>
      </c>
      <c r="AE22" s="37">
        <f>('en niveau par secteurs'!BX23/'en niveau par secteurs'!AE23-1)*100</f>
        <v>60.276851481686691</v>
      </c>
      <c r="AF22" s="37">
        <f>('en niveau par secteurs'!BY23/'en niveau par secteurs'!AF23-1)*100</f>
        <v>-70.048774922140254</v>
      </c>
      <c r="AG22" s="37">
        <f>('en niveau par secteurs'!BZ23/'en niveau par secteurs'!AG23-1)*100</f>
        <v>3.2026412379724478</v>
      </c>
      <c r="AH22" s="37">
        <f>('en niveau par secteurs'!CA23/'en niveau par secteurs'!AH23-1)*100</f>
        <v>16.735420029744596</v>
      </c>
      <c r="AI22" s="37">
        <f>('en niveau par secteurs'!CB23/'en niveau par secteurs'!AI23-1)*100</f>
        <v>2121.9089490718129</v>
      </c>
      <c r="AJ22" s="37">
        <f>('en niveau par secteurs'!CC23/'en niveau par secteurs'!AJ23-1)*100</f>
        <v>-15.293573938457305</v>
      </c>
      <c r="AK22" s="37">
        <f>('en niveau par secteurs'!CD23/'en niveau par secteurs'!AK23-1)*100</f>
        <v>44.109582850675146</v>
      </c>
      <c r="AL22" s="37">
        <f>('en niveau par secteurs'!CE23/'en niveau par secteurs'!AL23-1)*100</f>
        <v>89.471445849635671</v>
      </c>
    </row>
    <row r="23" spans="1:38" x14ac:dyDescent="0.25">
      <c r="A23">
        <f>'en niveau par secteurs'!A24</f>
        <v>2026</v>
      </c>
      <c r="B23">
        <f>('en niveau par secteurs'!AU24/'en niveau par secteurs'!B24-1)*100</f>
        <v>2.8607450302858606</v>
      </c>
      <c r="C23">
        <f>('en niveau par secteurs'!AV24/'en niveau par secteurs'!C24-1)*100</f>
        <v>4.5610093466498247</v>
      </c>
      <c r="D23">
        <f>('en niveau par secteurs'!AW24/'en niveau par secteurs'!D24-1)*100</f>
        <v>118.22532468412162</v>
      </c>
      <c r="E23">
        <f>('en niveau par secteurs'!AX24/'en niveau par secteurs'!E24-1)*100</f>
        <v>3.7216561253019531</v>
      </c>
      <c r="F23">
        <f>('en niveau par secteurs'!AY24/'en niveau par secteurs'!F24-1)*100</f>
        <v>6.754352841889788</v>
      </c>
      <c r="G23">
        <f>('en niveau par secteurs'!AZ24/'en niveau par secteurs'!G24-1)*100</f>
        <v>3.0972983139248678</v>
      </c>
      <c r="H23">
        <f>('en niveau par secteurs'!BA24/'en niveau par secteurs'!H24-1)*100</f>
        <v>6.6282630826648647</v>
      </c>
      <c r="I23">
        <f>('en niveau par secteurs'!BB24/'en niveau par secteurs'!I24-1)*100</f>
        <v>18.382406663166506</v>
      </c>
      <c r="J23">
        <f>('en niveau par secteurs'!BC24/'en niveau par secteurs'!J24-1)*100</f>
        <v>0.97465870628552498</v>
      </c>
      <c r="K23">
        <f>('en niveau par secteurs'!BD24/'en niveau par secteurs'!K24-1)*100</f>
        <v>1.8038732578274708</v>
      </c>
      <c r="L23">
        <f>('en niveau par secteurs'!BE24/'en niveau par secteurs'!L24-1)*100</f>
        <v>1.444804272276734</v>
      </c>
      <c r="M23">
        <f>('en niveau par secteurs'!BF24/'en niveau par secteurs'!M24-1)*100</f>
        <v>3.462873862062521</v>
      </c>
      <c r="N23">
        <f>('en niveau par secteurs'!BG24/'en niveau par secteurs'!N24-1)*100</f>
        <v>5.6691805778084747</v>
      </c>
      <c r="O23">
        <f>('en niveau par secteurs'!BH24/'en niveau par secteurs'!O24-1)*100</f>
        <v>4.5803819325351602</v>
      </c>
      <c r="P23">
        <f>('en niveau par secteurs'!BI24/'en niveau par secteurs'!P24-1)*100</f>
        <v>0.98707797246000428</v>
      </c>
      <c r="Q23">
        <f>('en niveau par secteurs'!BJ24/'en niveau par secteurs'!Q24-1)*100</f>
        <v>5.0121433688686823</v>
      </c>
      <c r="R23">
        <f>('en niveau par secteurs'!BK24/'en niveau par secteurs'!R24-1)*100</f>
        <v>6.3242158968122464</v>
      </c>
      <c r="S23">
        <f>('en niveau par secteurs'!BL24/'en niveau par secteurs'!S24-1)*100</f>
        <v>2.9904042976632406</v>
      </c>
      <c r="T23">
        <f>('en niveau par secteurs'!BM24/'en niveau par secteurs'!T24-1)*100</f>
        <v>7.5505384528667507</v>
      </c>
      <c r="U23">
        <f>('en niveau par secteurs'!BN24/'en niveau par secteurs'!U24-1)*100</f>
        <v>2.9781755357382034</v>
      </c>
      <c r="V23">
        <f>('en niveau par secteurs'!BO24/'en niveau par secteurs'!V24-1)*100</f>
        <v>-45.323064173307074</v>
      </c>
      <c r="W23" s="37">
        <f>('en niveau par secteurs'!BP24/'en niveau par secteurs'!W24-1)*100</f>
        <v>-25.281835604353919</v>
      </c>
      <c r="X23" s="37">
        <f>('en niveau par secteurs'!BQ24/'en niveau par secteurs'!X24-1)*100</f>
        <v>-19.83632919705768</v>
      </c>
      <c r="Y23" s="37">
        <f>('en niveau par secteurs'!BR24/'en niveau par secteurs'!Y24-1)*100</f>
        <v>-99.997123171929786</v>
      </c>
      <c r="Z23" s="37">
        <f>('en niveau par secteurs'!BS24/'en niveau par secteurs'!Z24-1)*100</f>
        <v>-99.682170920795599</v>
      </c>
      <c r="AA23" s="37">
        <f>('en niveau par secteurs'!BT24/'en niveau par secteurs'!AA24-1)*100</f>
        <v>-99.743769105347397</v>
      </c>
      <c r="AB23" s="37">
        <f>('en niveau par secteurs'!BU24/'en niveau par secteurs'!AB24-1)*100</f>
        <v>-99.49747306971372</v>
      </c>
      <c r="AC23" s="37">
        <f>('en niveau par secteurs'!BV24/'en niveau par secteurs'!AC24-1)*100</f>
        <v>-76.187556169854403</v>
      </c>
      <c r="AD23" s="37">
        <f>('en niveau par secteurs'!BW24/'en niveau par secteurs'!AD24-1)*100</f>
        <v>-99.976724283544314</v>
      </c>
      <c r="AE23" s="37">
        <f>('en niveau par secteurs'!BX24/'en niveau par secteurs'!AE24-1)*100</f>
        <v>-99.929883768877588</v>
      </c>
      <c r="AF23" s="37">
        <f>('en niveau par secteurs'!BY24/'en niveau par secteurs'!AF24-1)*100</f>
        <v>-91.891092949031687</v>
      </c>
      <c r="AG23" s="37">
        <f>('en niveau par secteurs'!BZ24/'en niveau par secteurs'!AG24-1)*100</f>
        <v>5.9035490069525798</v>
      </c>
      <c r="AH23" s="37">
        <f>('en niveau par secteurs'!CA24/'en niveau par secteurs'!AH24-1)*100</f>
        <v>23.349598406341656</v>
      </c>
      <c r="AI23" s="37">
        <f>('en niveau par secteurs'!CB24/'en niveau par secteurs'!AI24-1)*100</f>
        <v>2818.0374431003552</v>
      </c>
      <c r="AJ23" s="37">
        <f>('en niveau par secteurs'!CC24/'en niveau par secteurs'!AJ24-1)*100</f>
        <v>-10.653374755927169</v>
      </c>
      <c r="AK23" s="37">
        <f>('en niveau par secteurs'!CD24/'en niveau par secteurs'!AK24-1)*100</f>
        <v>68.34505548984788</v>
      </c>
      <c r="AL23" s="37">
        <f>('en niveau par secteurs'!CE24/'en niveau par secteurs'!AL24-1)*100</f>
        <v>115.20097810043714</v>
      </c>
    </row>
    <row r="24" spans="1:38" x14ac:dyDescent="0.25">
      <c r="A24">
        <f>'en niveau par secteurs'!A25</f>
        <v>2027</v>
      </c>
      <c r="B24">
        <f>('en niveau par secteurs'!AU25/'en niveau par secteurs'!B25-1)*100</f>
        <v>3.273838852757982</v>
      </c>
      <c r="C24">
        <f>('en niveau par secteurs'!AV25/'en niveau par secteurs'!C25-1)*100</f>
        <v>5.4801599510042154</v>
      </c>
      <c r="D24">
        <f>('en niveau par secteurs'!AW25/'en niveau par secteurs'!D25-1)*100</f>
        <v>132.61089931195698</v>
      </c>
      <c r="E24">
        <f>('en niveau par secteurs'!AX25/'en niveau par secteurs'!E25-1)*100</f>
        <v>4.6518469126652695</v>
      </c>
      <c r="F24">
        <f>('en niveau par secteurs'!AY25/'en niveau par secteurs'!F25-1)*100</f>
        <v>7.9733644715479723</v>
      </c>
      <c r="G24">
        <f>('en niveau par secteurs'!AZ25/'en niveau par secteurs'!G25-1)*100</f>
        <v>3.8533759149311786</v>
      </c>
      <c r="H24">
        <f>('en niveau par secteurs'!BA25/'en niveau par secteurs'!H25-1)*100</f>
        <v>8.6475929909827656</v>
      </c>
      <c r="I24">
        <f>('en niveau par secteurs'!BB25/'en niveau par secteurs'!I25-1)*100</f>
        <v>24.428078235496443</v>
      </c>
      <c r="J24">
        <f>('en niveau par secteurs'!BC25/'en niveau par secteurs'!J25-1)*100</f>
        <v>1.1072802337717347</v>
      </c>
      <c r="K24">
        <f>('en niveau par secteurs'!BD25/'en niveau par secteurs'!K25-1)*100</f>
        <v>2.3209692620844269</v>
      </c>
      <c r="L24">
        <f>('en niveau par secteurs'!BE25/'en niveau par secteurs'!L25-1)*100</f>
        <v>1.8184439984094913</v>
      </c>
      <c r="M24">
        <f>('en niveau par secteurs'!BF25/'en niveau par secteurs'!M25-1)*100</f>
        <v>4.1378103079967365</v>
      </c>
      <c r="N24">
        <f>('en niveau par secteurs'!BG25/'en niveau par secteurs'!N25-1)*100</f>
        <v>6.3499937708245024</v>
      </c>
      <c r="O24">
        <f>('en niveau par secteurs'!BH25/'en niveau par secteurs'!O25-1)*100</f>
        <v>5.3341276647012714</v>
      </c>
      <c r="P24">
        <f>('en niveau par secteurs'!BI25/'en niveau par secteurs'!P25-1)*100</f>
        <v>1.0482456718737376</v>
      </c>
      <c r="Q24">
        <f>('en niveau par secteurs'!BJ25/'en niveau par secteurs'!Q25-1)*100</f>
        <v>5.9124801274326177</v>
      </c>
      <c r="R24">
        <f>('en niveau par secteurs'!BK25/'en niveau par secteurs'!R25-1)*100</f>
        <v>7.9191319555554029</v>
      </c>
      <c r="S24">
        <f>('en niveau par secteurs'!BL25/'en niveau par secteurs'!S25-1)*100</f>
        <v>3.3479720962901416</v>
      </c>
      <c r="T24">
        <f>('en niveau par secteurs'!BM25/'en niveau par secteurs'!T25-1)*100</f>
        <v>8.189147667989527</v>
      </c>
      <c r="U24">
        <f>('en niveau par secteurs'!BN25/'en niveau par secteurs'!U25-1)*100</f>
        <v>3.236740764794499</v>
      </c>
      <c r="V24">
        <f>('en niveau par secteurs'!BO25/'en niveau par secteurs'!V25-1)*100</f>
        <v>-47.660711825500059</v>
      </c>
      <c r="W24" s="37">
        <f>('en niveau par secteurs'!BP25/'en niveau par secteurs'!W25-1)*100</f>
        <v>-27.721279591568717</v>
      </c>
      <c r="X24" s="37">
        <f>('en niveau par secteurs'!BQ25/'en niveau par secteurs'!X25-1)*100</f>
        <v>-16.438135006385235</v>
      </c>
      <c r="Y24" s="37">
        <f>('en niveau par secteurs'!BR25/'en niveau par secteurs'!Y25-1)*100</f>
        <v>-81.851095663529406</v>
      </c>
      <c r="Z24" s="37">
        <f>('en niveau par secteurs'!BS25/'en niveau par secteurs'!Z25-1)*100</f>
        <v>-35.786864161940734</v>
      </c>
      <c r="AA24" s="37">
        <f>('en niveau par secteurs'!BT25/'en niveau par secteurs'!AA25-1)*100</f>
        <v>9.2500431680356154</v>
      </c>
      <c r="AB24" s="37">
        <f>('en niveau par secteurs'!BU25/'en niveau par secteurs'!AB25-1)*100</f>
        <v>-87.347309299091222</v>
      </c>
      <c r="AC24" s="37">
        <f>('en niveau par secteurs'!BV25/'en niveau par secteurs'!AC25-1)*100</f>
        <v>120.7110956993092</v>
      </c>
      <c r="AD24" s="37">
        <f>('en niveau par secteurs'!BW25/'en niveau par secteurs'!AD25-1)*100</f>
        <v>57.636002396643995</v>
      </c>
      <c r="AE24" s="37">
        <f>('en niveau par secteurs'!BX25/'en niveau par secteurs'!AE25-1)*100</f>
        <v>-9.384404553990521</v>
      </c>
      <c r="AF24" s="37">
        <f>('en niveau par secteurs'!BY25/'en niveau par secteurs'!AF25-1)*100</f>
        <v>-51.484681449753943</v>
      </c>
      <c r="AG24" s="37">
        <f>('en niveau par secteurs'!BZ25/'en niveau par secteurs'!AG25-1)*100</f>
        <v>6.5730101636251925</v>
      </c>
      <c r="AH24" s="37">
        <f>('en niveau par secteurs'!CA25/'en niveau par secteurs'!AH25-1)*100</f>
        <v>28.250131888819773</v>
      </c>
      <c r="AI24" s="37">
        <f>('en niveau par secteurs'!CB25/'en niveau par secteurs'!AI25-1)*100</f>
        <v>3607.8462912055606</v>
      </c>
      <c r="AJ24" s="37">
        <f>('en niveau par secteurs'!CC25/'en niveau par secteurs'!AJ25-1)*100</f>
        <v>-7.2834996883772707</v>
      </c>
      <c r="AK24" s="37">
        <f>('en niveau par secteurs'!CD25/'en niveau par secteurs'!AK25-1)*100</f>
        <v>95.345688937525551</v>
      </c>
      <c r="AL24" s="37">
        <f>('en niveau par secteurs'!CE25/'en niveau par secteurs'!AL25-1)*100</f>
        <v>138.22337413561945</v>
      </c>
    </row>
    <row r="25" spans="1:38" x14ac:dyDescent="0.25">
      <c r="A25">
        <f>'en niveau par secteurs'!A26</f>
        <v>2028</v>
      </c>
      <c r="B25">
        <f>('en niveau par secteurs'!AU26/'en niveau par secteurs'!B26-1)*100</f>
        <v>3.6540509165817081</v>
      </c>
      <c r="C25">
        <f>('en niveau par secteurs'!AV26/'en niveau par secteurs'!C26-1)*100</f>
        <v>6.4531410610178419</v>
      </c>
      <c r="D25">
        <f>('en niveau par secteurs'!AW26/'en niveau par secteurs'!D26-1)*100</f>
        <v>142.88272929182341</v>
      </c>
      <c r="E25">
        <f>('en niveau par secteurs'!AX26/'en niveau par secteurs'!E26-1)*100</f>
        <v>5.6736860292769142</v>
      </c>
      <c r="F25">
        <f>('en niveau par secteurs'!AY26/'en niveau par secteurs'!F26-1)*100</f>
        <v>9.2211492130283901</v>
      </c>
      <c r="G25">
        <f>('en niveau par secteurs'!AZ26/'en niveau par secteurs'!G26-1)*100</f>
        <v>4.6842518950630518</v>
      </c>
      <c r="H25">
        <f>('en niveau par secteurs'!BA26/'en niveau par secteurs'!H26-1)*100</f>
        <v>10.909652421375382</v>
      </c>
      <c r="I25">
        <f>('en niveau par secteurs'!BB26/'en niveau par secteurs'!I26-1)*100</f>
        <v>31.453971876610321</v>
      </c>
      <c r="J25">
        <f>('en niveau par secteurs'!BC26/'en niveau par secteurs'!J26-1)*100</f>
        <v>1.2323446427439766</v>
      </c>
      <c r="K25">
        <f>('en niveau par secteurs'!BD26/'en niveau par secteurs'!K26-1)*100</f>
        <v>2.8965303874619153</v>
      </c>
      <c r="L25">
        <f>('en niveau par secteurs'!BE26/'en niveau par secteurs'!L26-1)*100</f>
        <v>2.2259787555817256</v>
      </c>
      <c r="M25">
        <f>('en niveau par secteurs'!BF26/'en niveau par secteurs'!M26-1)*100</f>
        <v>4.8122620721941844</v>
      </c>
      <c r="N25">
        <f>('en niveau par secteurs'!BG26/'en niveau par secteurs'!N26-1)*100</f>
        <v>6.8902256897593439</v>
      </c>
      <c r="O25">
        <f>('en niveau par secteurs'!BH26/'en niveau par secteurs'!O26-1)*100</f>
        <v>6.0840391135795091</v>
      </c>
      <c r="P25">
        <f>('en niveau par secteurs'!BI26/'en niveau par secteurs'!P26-1)*100</f>
        <v>1.1053015250115372</v>
      </c>
      <c r="Q25">
        <f>('en niveau par secteurs'!BJ26/'en niveau par secteurs'!Q26-1)*100</f>
        <v>6.8023522746100795</v>
      </c>
      <c r="R25">
        <f>('en niveau par secteurs'!BK26/'en niveau par secteurs'!R26-1)*100</f>
        <v>9.5280673860705924</v>
      </c>
      <c r="S25">
        <f>('en niveau par secteurs'!BL26/'en niveau par secteurs'!S26-1)*100</f>
        <v>3.6871030730533105</v>
      </c>
      <c r="T25">
        <f>('en niveau par secteurs'!BM26/'en niveau par secteurs'!T26-1)*100</f>
        <v>8.8164582251854853</v>
      </c>
      <c r="U25">
        <f>('en niveau par secteurs'!BN26/'en niveau par secteurs'!U26-1)*100</f>
        <v>3.5015713562262851</v>
      </c>
      <c r="V25">
        <f>('en niveau par secteurs'!BO26/'en niveau par secteurs'!V26-1)*100</f>
        <v>-49.876816948434531</v>
      </c>
      <c r="W25" s="37">
        <f>('en niveau par secteurs'!BP26/'en niveau par secteurs'!W26-1)*100</f>
        <v>-30.244838976267541</v>
      </c>
      <c r="X25" s="37">
        <f>('en niveau par secteurs'!BQ26/'en niveau par secteurs'!X26-1)*100</f>
        <v>-12.745927534094781</v>
      </c>
      <c r="Y25" s="37">
        <f>('en niveau par secteurs'!BR26/'en niveau par secteurs'!Y26-1)*100</f>
        <v>-86.885011142171635</v>
      </c>
      <c r="Z25" s="37">
        <f>('en niveau par secteurs'!BS26/'en niveau par secteurs'!Z26-1)*100</f>
        <v>-47.503375314401097</v>
      </c>
      <c r="AA25" s="37">
        <f>('en niveau par secteurs'!BT26/'en niveau par secteurs'!AA26-1)*100</f>
        <v>-4.60015742493961</v>
      </c>
      <c r="AB25" s="37">
        <f>('en niveau par secteurs'!BU26/'en niveau par secteurs'!AB26-1)*100</f>
        <v>-89.642514468673909</v>
      </c>
      <c r="AC25" s="37">
        <f>('en niveau par secteurs'!BV26/'en niveau par secteurs'!AC26-1)*100</f>
        <v>110.84687190551921</v>
      </c>
      <c r="AD25" s="37">
        <f>('en niveau par secteurs'!BW26/'en niveau par secteurs'!AD26-1)*100</f>
        <v>48.708983175049035</v>
      </c>
      <c r="AE25" s="37">
        <f>('en niveau par secteurs'!BX26/'en niveau par secteurs'!AE26-1)*100</f>
        <v>-21.713777470472785</v>
      </c>
      <c r="AF25" s="37">
        <f>('en niveau par secteurs'!BY26/'en niveau par secteurs'!AF26-1)*100</f>
        <v>-55.17746701831642</v>
      </c>
      <c r="AG25" s="37">
        <f>('en niveau par secteurs'!BZ26/'en niveau par secteurs'!AG26-1)*100</f>
        <v>5.7163400327652658</v>
      </c>
      <c r="AH25" s="37">
        <f>('en niveau par secteurs'!CA26/'en niveau par secteurs'!AH26-1)*100</f>
        <v>31.557802378302146</v>
      </c>
      <c r="AI25" s="37">
        <f>('en niveau par secteurs'!CB26/'en niveau par secteurs'!AI26-1)*100</f>
        <v>4513.7719808065685</v>
      </c>
      <c r="AJ25" s="37">
        <f>('en niveau par secteurs'!CC26/'en niveau par secteurs'!AJ26-1)*100</f>
        <v>-4.996171129831839</v>
      </c>
      <c r="AK25" s="37">
        <f>('en niveau par secteurs'!CD26/'en niveau par secteurs'!AK26-1)*100</f>
        <v>124.72896842321384</v>
      </c>
      <c r="AL25" s="37">
        <f>('en niveau par secteurs'!CE26/'en niveau par secteurs'!AL26-1)*100</f>
        <v>159.32206646840507</v>
      </c>
    </row>
    <row r="26" spans="1:38" x14ac:dyDescent="0.25">
      <c r="A26">
        <f>'en niveau par secteurs'!A27</f>
        <v>2029</v>
      </c>
      <c r="B26">
        <f>('en niveau par secteurs'!AU27/'en niveau par secteurs'!B27-1)*100</f>
        <v>4.0205361913199233</v>
      </c>
      <c r="C26">
        <f>('en niveau par secteurs'!AV27/'en niveau par secteurs'!C27-1)*100</f>
        <v>7.4677608989919264</v>
      </c>
      <c r="D26">
        <f>('en niveau par secteurs'!AW27/'en niveau par secteurs'!D27-1)*100</f>
        <v>148.61757087774711</v>
      </c>
      <c r="E26">
        <f>('en niveau par secteurs'!AX27/'en niveau par secteurs'!E27-1)*100</f>
        <v>6.7396757436991583</v>
      </c>
      <c r="F26">
        <f>('en niveau par secteurs'!AY27/'en niveau par secteurs'!F27-1)*100</f>
        <v>10.421596656795318</v>
      </c>
      <c r="G26">
        <f>('en niveau par secteurs'!AZ27/'en niveau par secteurs'!G27-1)*100</f>
        <v>5.5477217912797583</v>
      </c>
      <c r="H26">
        <f>('en niveau par secteurs'!BA27/'en niveau par secteurs'!H27-1)*100</f>
        <v>13.309443071267445</v>
      </c>
      <c r="I26">
        <f>('en niveau par secteurs'!BB27/'en niveau par secteurs'!I27-1)*100</f>
        <v>39.208588409844872</v>
      </c>
      <c r="J26">
        <f>('en niveau par secteurs'!BC27/'en niveau par secteurs'!J27-1)*100</f>
        <v>1.3303332716573468</v>
      </c>
      <c r="K26">
        <f>('en niveau par secteurs'!BD27/'en niveau par secteurs'!K27-1)*100</f>
        <v>3.4867602527276276</v>
      </c>
      <c r="L26">
        <f>('en niveau par secteurs'!BE27/'en niveau par secteurs'!L27-1)*100</f>
        <v>2.6461544116046731</v>
      </c>
      <c r="M26">
        <f>('en niveau par secteurs'!BF27/'en niveau par secteurs'!M27-1)*100</f>
        <v>5.4717176706345239</v>
      </c>
      <c r="N26">
        <f>('en niveau par secteurs'!BG27/'en niveau par secteurs'!N27-1)*100</f>
        <v>7.2927413643696148</v>
      </c>
      <c r="O26">
        <f>('en niveau par secteurs'!BH27/'en niveau par secteurs'!O27-1)*100</f>
        <v>6.8345739182628984</v>
      </c>
      <c r="P26">
        <f>('en niveau par secteurs'!BI27/'en niveau par secteurs'!P27-1)*100</f>
        <v>1.1619071978672402</v>
      </c>
      <c r="Q26">
        <f>('en niveau par secteurs'!BJ27/'en niveau par secteurs'!Q27-1)*100</f>
        <v>7.7138695236501409</v>
      </c>
      <c r="R26">
        <f>('en niveau par secteurs'!BK27/'en niveau par secteurs'!R27-1)*100</f>
        <v>11.212499736856007</v>
      </c>
      <c r="S26">
        <f>('en niveau par secteurs'!BL27/'en niveau par secteurs'!S27-1)*100</f>
        <v>4.0087995694552792</v>
      </c>
      <c r="T26">
        <f>('en niveau par secteurs'!BM27/'en niveau par secteurs'!T27-1)*100</f>
        <v>9.4237773750825315</v>
      </c>
      <c r="U26">
        <f>('en niveau par secteurs'!BN27/'en niveau par secteurs'!U27-1)*100</f>
        <v>3.7687418748856061</v>
      </c>
      <c r="V26">
        <f>('en niveau par secteurs'!BO27/'en niveau par secteurs'!V27-1)*100</f>
        <v>-52.012589280465804</v>
      </c>
      <c r="W26" s="37">
        <f>('en niveau par secteurs'!BP27/'en niveau par secteurs'!W27-1)*100</f>
        <v>-32.746844559533685</v>
      </c>
      <c r="X26" s="37">
        <f>('en niveau par secteurs'!BQ27/'en niveau par secteurs'!X27-1)*100</f>
        <v>-8.71509233620732</v>
      </c>
      <c r="Y26" s="37">
        <f>('en niveau par secteurs'!BR27/'en niveau par secteurs'!Y27-1)*100</f>
        <v>-92.525804110915459</v>
      </c>
      <c r="Z26" s="37">
        <f>('en niveau par secteurs'!BS27/'en niveau par secteurs'!Z27-1)*100</f>
        <v>-60.758454594911562</v>
      </c>
      <c r="AA26" s="37">
        <f>('en niveau par secteurs'!BT27/'en niveau par secteurs'!AA27-1)*100</f>
        <v>-20.021162123558323</v>
      </c>
      <c r="AB26" s="37">
        <f>('en niveau par secteurs'!BU27/'en niveau par secteurs'!AB27-1)*100</f>
        <v>-92.188400857620238</v>
      </c>
      <c r="AC26" s="37">
        <f>('en niveau par secteurs'!BV27/'en niveau par secteurs'!AC27-1)*100</f>
        <v>99.166004125214144</v>
      </c>
      <c r="AD26" s="37">
        <f>('en niveau par secteurs'!BW27/'en niveau par secteurs'!AD27-1)*100</f>
        <v>37.975097741098551</v>
      </c>
      <c r="AE26" s="37">
        <f>('en niveau par secteurs'!BX27/'en niveau par secteurs'!AE27-1)*100</f>
        <v>-35.629786367559603</v>
      </c>
      <c r="AF26" s="37">
        <f>('en niveau par secteurs'!BY27/'en niveau par secteurs'!AF27-1)*100</f>
        <v>-59.193195226116089</v>
      </c>
      <c r="AG26" s="37">
        <f>('en niveau par secteurs'!BZ27/'en niveau par secteurs'!AG27-1)*100</f>
        <v>3.8965081234929144</v>
      </c>
      <c r="AH26" s="37">
        <f>('en niveau par secteurs'!CA27/'en niveau par secteurs'!AH27-1)*100</f>
        <v>33.736157358271555</v>
      </c>
      <c r="AI26" s="37">
        <f>('en niveau par secteurs'!CB27/'en niveau par secteurs'!AI27-1)*100</f>
        <v>5564.4600733905581</v>
      </c>
      <c r="AJ26" s="37">
        <f>('en niveau par secteurs'!CC27/'en niveau par secteurs'!AJ27-1)*100</f>
        <v>-3.4276999036202405</v>
      </c>
      <c r="AK26" s="37">
        <f>('en niveau par secteurs'!CD27/'en niveau par secteurs'!AK27-1)*100</f>
        <v>156.99549125994508</v>
      </c>
      <c r="AL26" s="37">
        <f>('en niveau par secteurs'!CE27/'en niveau par secteurs'!AL27-1)*100</f>
        <v>179.41677664034438</v>
      </c>
    </row>
    <row r="27" spans="1:38" x14ac:dyDescent="0.25">
      <c r="A27">
        <f>'en niveau par secteurs'!A28</f>
        <v>2030</v>
      </c>
      <c r="B27">
        <f>('en niveau par secteurs'!AU28/'en niveau par secteurs'!B28-1)*100</f>
        <v>4.340970480616102</v>
      </c>
      <c r="C27">
        <f>('en niveau par secteurs'!AV28/'en niveau par secteurs'!C28-1)*100</f>
        <v>8.5120964121378826</v>
      </c>
      <c r="D27">
        <f>('en niveau par secteurs'!AW28/'en niveau par secteurs'!D28-1)*100</f>
        <v>149.98605175138505</v>
      </c>
      <c r="E27">
        <f>('en niveau par secteurs'!AX28/'en niveau par secteurs'!E28-1)*100</f>
        <v>7.8958806505547097</v>
      </c>
      <c r="F27">
        <f>('en niveau par secteurs'!AY28/'en niveau par secteurs'!F28-1)*100</f>
        <v>11.878172430324764</v>
      </c>
      <c r="G27">
        <f>('en niveau par secteurs'!AZ28/'en niveau par secteurs'!G28-1)*100</f>
        <v>6.5138847574552017</v>
      </c>
      <c r="H27">
        <f>('en niveau par secteurs'!BA28/'en niveau par secteurs'!H28-1)*100</f>
        <v>15.866353478389318</v>
      </c>
      <c r="I27">
        <f>('en niveau par secteurs'!BB28/'en niveau par secteurs'!I28-1)*100</f>
        <v>47.551943840511179</v>
      </c>
      <c r="J27">
        <f>('en niveau par secteurs'!BC28/'en niveau par secteurs'!J28-1)*100</f>
        <v>1.5584620055905551</v>
      </c>
      <c r="K27">
        <f>('en niveau par secteurs'!BD28/'en niveau par secteurs'!K28-1)*100</f>
        <v>4.1705315686368927</v>
      </c>
      <c r="L27">
        <f>('en niveau par secteurs'!BE28/'en niveau par secteurs'!L28-1)*100</f>
        <v>3.109431119483741</v>
      </c>
      <c r="M27">
        <f>('en niveau par secteurs'!BF28/'en niveau par secteurs'!M28-1)*100</f>
        <v>6.4281682914493876</v>
      </c>
      <c r="N27">
        <f>('en niveau par secteurs'!BG28/'en niveau par secteurs'!N28-1)*100</f>
        <v>8.0296054132568138</v>
      </c>
      <c r="O27">
        <f>('en niveau par secteurs'!BH28/'en niveau par secteurs'!O28-1)*100</f>
        <v>7.6199501648398948</v>
      </c>
      <c r="P27">
        <f>('en niveau par secteurs'!BI28/'en niveau par secteurs'!P28-1)*100</f>
        <v>1.2407390527961581</v>
      </c>
      <c r="Q27">
        <f>('en niveau par secteurs'!BJ28/'en niveau par secteurs'!Q28-1)*100</f>
        <v>8.7838127223697668</v>
      </c>
      <c r="R27">
        <f>('en niveau par secteurs'!BK28/'en niveau par secteurs'!R28-1)*100</f>
        <v>13.081953394346012</v>
      </c>
      <c r="S27">
        <f>('en niveau par secteurs'!BL28/'en niveau par secteurs'!S28-1)*100</f>
        <v>4.380449692316879</v>
      </c>
      <c r="T27">
        <f>('en niveau par secteurs'!BM28/'en niveau par secteurs'!T28-1)*100</f>
        <v>10.10610534666343</v>
      </c>
      <c r="U27">
        <f>('en niveau par secteurs'!BN28/'en niveau par secteurs'!U28-1)*100</f>
        <v>4.0453565854669193</v>
      </c>
      <c r="V27">
        <f>('en niveau par secteurs'!BO28/'en niveau par secteurs'!V28-1)*100</f>
        <v>-53.975418478375069</v>
      </c>
      <c r="W27" s="37">
        <f>('en niveau par secteurs'!BP28/'en niveau par secteurs'!W28-1)*100</f>
        <v>-34.911920569336061</v>
      </c>
      <c r="X27" s="37">
        <f>('en niveau par secteurs'!BQ28/'en niveau par secteurs'!X28-1)*100</f>
        <v>-3.8744363779667945</v>
      </c>
      <c r="Y27" s="37">
        <f>('en niveau par secteurs'!BR28/'en niveau par secteurs'!Y28-1)*100</f>
        <v>-11.824946017923644</v>
      </c>
      <c r="Z27" s="37">
        <f>('en niveau par secteurs'!BS28/'en niveau par secteurs'!Z28-1)*100</f>
        <v>131.02352428938482</v>
      </c>
      <c r="AA27" s="37">
        <f>('en niveau par secteurs'!BT28/'en niveau par secteurs'!AA28-1)*100</f>
        <v>199.58886097084525</v>
      </c>
      <c r="AB27" s="37">
        <f>('en niveau par secteurs'!BU28/'en niveau par secteurs'!AB28-1)*100</f>
        <v>-56.483795081340361</v>
      </c>
      <c r="AC27" s="37">
        <f>('en niveau par secteurs'!BV28/'en niveau par secteurs'!AC28-1)*100</f>
        <v>320.37940965297526</v>
      </c>
      <c r="AD27" s="37">
        <f>('en niveau par secteurs'!BW28/'en niveau par secteurs'!AD28-1)*100</f>
        <v>206.9411700313685</v>
      </c>
      <c r="AE27" s="37">
        <f>('en niveau par secteurs'!BX28/'en niveau par secteurs'!AE28-1)*100</f>
        <v>164.72731754161268</v>
      </c>
      <c r="AF27" s="37">
        <f>('en niveau par secteurs'!BY28/'en niveau par secteurs'!AF28-1)*100</f>
        <v>-19.863033478526692</v>
      </c>
      <c r="AG27" s="37">
        <f>('en niveau par secteurs'!BZ28/'en niveau par secteurs'!AG28-1)*100</f>
        <v>-3.1584446247851949</v>
      </c>
      <c r="AH27" s="37">
        <f>('en niveau par secteurs'!CA28/'en niveau par secteurs'!AH28-1)*100</f>
        <v>27.988857819726643</v>
      </c>
      <c r="AI27" s="37">
        <f>('en niveau par secteurs'!CB28/'en niveau par secteurs'!AI28-1)*100</f>
        <v>6421.6556609294657</v>
      </c>
      <c r="AJ27" s="37">
        <f>('en niveau par secteurs'!CC28/'en niveau par secteurs'!AJ28-1)*100</f>
        <v>-7.2364394078692325</v>
      </c>
      <c r="AK27" s="37">
        <f>('en niveau par secteurs'!CD28/'en niveau par secteurs'!AK28-1)*100</f>
        <v>177.22261107425683</v>
      </c>
      <c r="AL27" s="37">
        <f>('en niveau par secteurs'!CE28/'en niveau par secteurs'!AL28-1)*100</f>
        <v>183.16888495971978</v>
      </c>
    </row>
    <row r="28" spans="1:38" x14ac:dyDescent="0.25">
      <c r="A28">
        <f>'en niveau par secteurs'!A29</f>
        <v>2031</v>
      </c>
      <c r="B28">
        <f>('en niveau par secteurs'!AU29/'en niveau par secteurs'!B29-1)*100</f>
        <v>5.7954654965276076</v>
      </c>
      <c r="C28">
        <f>('en niveau par secteurs'!AV29/'en niveau par secteurs'!C29-1)*100</f>
        <v>9.904400836810634</v>
      </c>
      <c r="D28">
        <f>('en niveau par secteurs'!AW29/'en niveau par secteurs'!D29-1)*100</f>
        <v>141.79746418905444</v>
      </c>
      <c r="E28">
        <f>('en niveau par secteurs'!AX29/'en niveau par secteurs'!E29-1)*100</f>
        <v>9.5237627338492494</v>
      </c>
      <c r="F28">
        <f>('en niveau par secteurs'!AY29/'en niveau par secteurs'!F29-1)*100</f>
        <v>13.637042007909095</v>
      </c>
      <c r="G28">
        <f>('en niveau par secteurs'!AZ29/'en niveau par secteurs'!G29-1)*100</f>
        <v>7.8966054235902972</v>
      </c>
      <c r="H28">
        <f>('en niveau par secteurs'!BA29/'en niveau par secteurs'!H29-1)*100</f>
        <v>19.586777481551376</v>
      </c>
      <c r="I28">
        <f>('en niveau par secteurs'!BB29/'en niveau par secteurs'!I29-1)*100</f>
        <v>60.99383223629642</v>
      </c>
      <c r="J28">
        <f>('en niveau par secteurs'!BC29/'en niveau par secteurs'!J29-1)*100</f>
        <v>1.745986768736163</v>
      </c>
      <c r="K28">
        <f>('en niveau par secteurs'!BD29/'en niveau par secteurs'!K29-1)*100</f>
        <v>5.236572781373261</v>
      </c>
      <c r="L28">
        <f>('en niveau par secteurs'!BE29/'en niveau par secteurs'!L29-1)*100</f>
        <v>3.8203277132503599</v>
      </c>
      <c r="M28">
        <f>('en niveau par secteurs'!BF29/'en niveau par secteurs'!M29-1)*100</f>
        <v>7.381153288037523</v>
      </c>
      <c r="N28">
        <f>('en niveau par secteurs'!BG29/'en niveau par secteurs'!N29-1)*100</f>
        <v>8.5418162893848617</v>
      </c>
      <c r="O28">
        <f>('en niveau par secteurs'!BH29/'en niveau par secteurs'!O29-1)*100</f>
        <v>8.3701055156960571</v>
      </c>
      <c r="P28">
        <f>('en niveau par secteurs'!BI29/'en niveau par secteurs'!P29-1)*100</f>
        <v>1.5636154807418423</v>
      </c>
      <c r="Q28">
        <f>('en niveau par secteurs'!BJ29/'en niveau par secteurs'!Q29-1)*100</f>
        <v>9.9160002863840191</v>
      </c>
      <c r="R28">
        <f>('en niveau par secteurs'!BK29/'en niveau par secteurs'!R29-1)*100</f>
        <v>14.809737691182034</v>
      </c>
      <c r="S28">
        <f>('en niveau par secteurs'!BL29/'en niveau par secteurs'!S29-1)*100</f>
        <v>4.9246465784981153</v>
      </c>
      <c r="T28">
        <f>('en niveau par secteurs'!BM29/'en niveau par secteurs'!T29-1)*100</f>
        <v>10.810977740385418</v>
      </c>
      <c r="U28">
        <f>('en niveau par secteurs'!BN29/'en niveau par secteurs'!U29-1)*100</f>
        <v>4.3538829991882189</v>
      </c>
      <c r="V28">
        <f>('en niveau par secteurs'!BO29/'en niveau par secteurs'!V29-1)*100</f>
        <v>-56.989608128962722</v>
      </c>
      <c r="W28" s="37">
        <f>('en niveau par secteurs'!BP29/'en niveau par secteurs'!W29-1)*100</f>
        <v>-38.814674312841944</v>
      </c>
      <c r="X28" s="37">
        <f>('en niveau par secteurs'!BQ29/'en niveau par secteurs'!X29-1)*100</f>
        <v>7.258090805980344</v>
      </c>
      <c r="Y28" s="37">
        <f>('en niveau par secteurs'!BR29/'en niveau par secteurs'!Y29-1)*100</f>
        <v>15.362622784152613</v>
      </c>
      <c r="Z28" s="37">
        <f>('en niveau par secteurs'!BS29/'en niveau par secteurs'!Z29-1)*100</f>
        <v>-99.846622806432563</v>
      </c>
      <c r="AA28" s="37">
        <f>('en niveau par secteurs'!BT29/'en niveau par secteurs'!AA29-1)*100</f>
        <v>-34.04771706239368</v>
      </c>
      <c r="AB28" s="37">
        <f>('en niveau par secteurs'!BU29/'en niveau par secteurs'!AB29-1)*100</f>
        <v>-80.350099322865432</v>
      </c>
      <c r="AC28" s="37">
        <f>('en niveau par secteurs'!BV29/'en niveau par secteurs'!AC29-1)*100</f>
        <v>30.412112343398579</v>
      </c>
      <c r="AD28" s="37">
        <f>('en niveau par secteurs'!BW29/'en niveau par secteurs'!AD29-1)*100</f>
        <v>45.072732604431273</v>
      </c>
      <c r="AE28" s="37">
        <f>('en niveau par secteurs'!BX29/'en niveau par secteurs'!AE29-1)*100</f>
        <v>19.294863255171713</v>
      </c>
      <c r="AF28" s="37">
        <f>('en niveau par secteurs'!BY29/'en niveau par secteurs'!AF29-1)*100</f>
        <v>-99.983408421111875</v>
      </c>
      <c r="AG28" s="37">
        <f>('en niveau par secteurs'!BZ29/'en niveau par secteurs'!AG29-1)*100</f>
        <v>-10.132905187957563</v>
      </c>
      <c r="AH28" s="37">
        <f>('en niveau par secteurs'!CA29/'en niveau par secteurs'!AH29-1)*100</f>
        <v>32.290608195818372</v>
      </c>
      <c r="AI28" s="37">
        <f>('en niveau par secteurs'!CB29/'en niveau par secteurs'!AI29-1)*100</f>
        <v>7819.2932698322902</v>
      </c>
      <c r="AJ28" s="37">
        <f>('en niveau par secteurs'!CC29/'en niveau par secteurs'!AJ29-1)*100</f>
        <v>-3.6302778892779775</v>
      </c>
      <c r="AK28" s="37">
        <f>('en niveau par secteurs'!CD29/'en niveau par secteurs'!AK29-1)*100</f>
        <v>210.22703482635188</v>
      </c>
      <c r="AL28" s="37">
        <f>('en niveau par secteurs'!CE29/'en niveau par secteurs'!AL29-1)*100</f>
        <v>203.52518333986657</v>
      </c>
    </row>
    <row r="29" spans="1:38" x14ac:dyDescent="0.25">
      <c r="A29">
        <f>'en niveau par secteurs'!A30</f>
        <v>2032</v>
      </c>
      <c r="B29">
        <f>('en niveau par secteurs'!AU30/'en niveau par secteurs'!B30-1)*100</f>
        <v>7.9360116910779599</v>
      </c>
      <c r="C29">
        <f>('en niveau par secteurs'!AV30/'en niveau par secteurs'!C30-1)*100</f>
        <v>11.526364054453131</v>
      </c>
      <c r="D29">
        <f>('en niveau par secteurs'!AW30/'en niveau par secteurs'!D30-1)*100</f>
        <v>132.62726499771125</v>
      </c>
      <c r="E29">
        <f>('en niveau par secteurs'!AX30/'en niveau par secteurs'!E30-1)*100</f>
        <v>11.472585248298749</v>
      </c>
      <c r="F29">
        <f>('en niveau par secteurs'!AY30/'en niveau par secteurs'!F30-1)*100</f>
        <v>15.577225793640292</v>
      </c>
      <c r="G29">
        <f>('en niveau par secteurs'!AZ30/'en niveau par secteurs'!G30-1)*100</f>
        <v>9.5696486042302631</v>
      </c>
      <c r="H29">
        <f>('en niveau par secteurs'!BA30/'en niveau par secteurs'!H30-1)*100</f>
        <v>24.14654386534183</v>
      </c>
      <c r="I29">
        <f>('en niveau par secteurs'!BB30/'en niveau par secteurs'!I30-1)*100</f>
        <v>78.623191774567118</v>
      </c>
      <c r="J29">
        <f>('en niveau par secteurs'!BC30/'en niveau par secteurs'!J30-1)*100</f>
        <v>1.9093404089892463</v>
      </c>
      <c r="K29">
        <f>('en niveau par secteurs'!BD30/'en niveau par secteurs'!K30-1)*100</f>
        <v>6.6141146714617571</v>
      </c>
      <c r="L29">
        <f>('en niveau par secteurs'!BE30/'en niveau par secteurs'!L30-1)*100</f>
        <v>4.6889258576232606</v>
      </c>
      <c r="M29">
        <f>('en niveau par secteurs'!BF30/'en niveau par secteurs'!M30-1)*100</f>
        <v>8.4617205722212763</v>
      </c>
      <c r="N29">
        <f>('en niveau par secteurs'!BG30/'en niveau par secteurs'!N30-1)*100</f>
        <v>8.913894248703258</v>
      </c>
      <c r="O29">
        <f>('en niveau par secteurs'!BH30/'en niveau par secteurs'!O30-1)*100</f>
        <v>9.1367085254647762</v>
      </c>
      <c r="P29">
        <f>('en niveau par secteurs'!BI30/'en niveau par secteurs'!P30-1)*100</f>
        <v>2.0421283354773001</v>
      </c>
      <c r="Q29">
        <f>('en niveau par secteurs'!BJ30/'en niveau par secteurs'!Q30-1)*100</f>
        <v>11.194432113841014</v>
      </c>
      <c r="R29">
        <f>('en niveau par secteurs'!BK30/'en niveau par secteurs'!R30-1)*100</f>
        <v>16.581858003331362</v>
      </c>
      <c r="S29">
        <f>('en niveau par secteurs'!BL30/'en niveau par secteurs'!S30-1)*100</f>
        <v>5.5969117811091929</v>
      </c>
      <c r="T29">
        <f>('en niveau par secteurs'!BM30/'en niveau par secteurs'!T30-1)*100</f>
        <v>11.558593838261499</v>
      </c>
      <c r="U29">
        <f>('en niveau par secteurs'!BN30/'en niveau par secteurs'!U30-1)*100</f>
        <v>4.6854628000454257</v>
      </c>
      <c r="V29">
        <f>('en niveau par secteurs'!BO30/'en niveau par secteurs'!V30-1)*100</f>
        <v>-60.293362174511081</v>
      </c>
      <c r="W29" s="37">
        <f>('en niveau par secteurs'!BP30/'en niveau par secteurs'!W30-1)*100</f>
        <v>-43.336310776393439</v>
      </c>
      <c r="X29" s="37">
        <f>('en niveau par secteurs'!BQ30/'en niveau par secteurs'!X30-1)*100</f>
        <v>22.077176371907605</v>
      </c>
      <c r="Y29" s="37">
        <f>('en niveau par secteurs'!BR30/'en niveau par secteurs'!Y30-1)*100</f>
        <v>7.2639903277550433</v>
      </c>
      <c r="Z29" s="37">
        <f>('en niveau par secteurs'!BS30/'en niveau par secteurs'!Z30-1)*100</f>
        <v>-99.84215527680675</v>
      </c>
      <c r="AA29" s="37">
        <f>('en niveau par secteurs'!BT30/'en niveau par secteurs'!AA30-1)*100</f>
        <v>-46.584298775071453</v>
      </c>
      <c r="AB29" s="37">
        <f>('en niveau par secteurs'!BU30/'en niveau par secteurs'!AB30-1)*100</f>
        <v>-81.796325615869293</v>
      </c>
      <c r="AC29" s="37">
        <f>('en niveau par secteurs'!BV30/'en niveau par secteurs'!AC30-1)*100</f>
        <v>19.788583504860458</v>
      </c>
      <c r="AD29" s="37">
        <f>('en niveau par secteurs'!BW30/'en niveau par secteurs'!AD30-1)*100</f>
        <v>38.136428981007974</v>
      </c>
      <c r="AE29" s="37">
        <f>('en niveau par secteurs'!BX30/'en niveau par secteurs'!AE30-1)*100</f>
        <v>13.209837338027985</v>
      </c>
      <c r="AF29" s="37">
        <f>('en niveau par secteurs'!BY30/'en niveau par secteurs'!AF30-1)*100</f>
        <v>-99.983971120262154</v>
      </c>
      <c r="AG29" s="37">
        <f>('en niveau par secteurs'!BZ30/'en niveau par secteurs'!AG30-1)*100</f>
        <v>-17.272477998537649</v>
      </c>
      <c r="AH29" s="37">
        <f>('en niveau par secteurs'!CA30/'en niveau par secteurs'!AH30-1)*100</f>
        <v>39.872332033054469</v>
      </c>
      <c r="AI29" s="37">
        <f>('en niveau par secteurs'!CB30/'en niveau par secteurs'!AI30-1)*100</f>
        <v>9631.9497458145997</v>
      </c>
      <c r="AJ29" s="37">
        <f>('en niveau par secteurs'!CC30/'en niveau par secteurs'!AJ30-1)*100</f>
        <v>2.5592001579092472</v>
      </c>
      <c r="AK29" s="37">
        <f>('en niveau par secteurs'!CD30/'en niveau par secteurs'!AK30-1)*100</f>
        <v>249.87154989822932</v>
      </c>
      <c r="AL29" s="37">
        <f>('en niveau par secteurs'!CE30/'en niveau par secteurs'!AL30-1)*100</f>
        <v>230.09806240742407</v>
      </c>
    </row>
    <row r="30" spans="1:38" x14ac:dyDescent="0.25">
      <c r="A30">
        <f>'en niveau par secteurs'!A31</f>
        <v>2033</v>
      </c>
      <c r="B30">
        <f>('en niveau par secteurs'!AU31/'en niveau par secteurs'!B31-1)*100</f>
        <v>10.460885685898869</v>
      </c>
      <c r="C30">
        <f>('en niveau par secteurs'!AV31/'en niveau par secteurs'!C31-1)*100</f>
        <v>13.270197430475793</v>
      </c>
      <c r="D30">
        <f>('en niveau par secteurs'!AW31/'en niveau par secteurs'!D31-1)*100</f>
        <v>122.64673593531583</v>
      </c>
      <c r="E30">
        <f>('en niveau par secteurs'!AX31/'en niveau par secteurs'!E31-1)*100</f>
        <v>13.608403199816621</v>
      </c>
      <c r="F30">
        <f>('en niveau par secteurs'!AY31/'en niveau par secteurs'!F31-1)*100</f>
        <v>17.58740202690101</v>
      </c>
      <c r="G30">
        <f>('en niveau par secteurs'!AZ31/'en niveau par secteurs'!G31-1)*100</f>
        <v>11.410432873968235</v>
      </c>
      <c r="H30">
        <f>('en niveau par secteurs'!BA31/'en niveau par secteurs'!H31-1)*100</f>
        <v>29.277000824990051</v>
      </c>
      <c r="I30">
        <f>('en niveau par secteurs'!BB31/'en niveau par secteurs'!I31-1)*100</f>
        <v>99.776224045679513</v>
      </c>
      <c r="J30">
        <f>('en niveau par secteurs'!BC31/'en niveau par secteurs'!J31-1)*100</f>
        <v>2.0326053969441427</v>
      </c>
      <c r="K30">
        <f>('en niveau par secteurs'!BD31/'en niveau par secteurs'!K31-1)*100</f>
        <v>8.2217069901195252</v>
      </c>
      <c r="L30">
        <f>('en niveau par secteurs'!BE31/'en niveau par secteurs'!L31-1)*100</f>
        <v>5.6452914775301899</v>
      </c>
      <c r="M30">
        <f>('en niveau par secteurs'!BF31/'en niveau par secteurs'!M31-1)*100</f>
        <v>9.6024555104384781</v>
      </c>
      <c r="N30">
        <f>('en niveau par secteurs'!BG31/'en niveau par secteurs'!N31-1)*100</f>
        <v>9.1578449430680173</v>
      </c>
      <c r="O30">
        <f>('en niveau par secteurs'!BH31/'en niveau par secteurs'!O31-1)*100</f>
        <v>9.9219244970518048</v>
      </c>
      <c r="P30">
        <f>('en niveau par secteurs'!BI31/'en niveau par secteurs'!P31-1)*100</f>
        <v>2.6335852983247587</v>
      </c>
      <c r="Q30">
        <f>('en niveau par secteurs'!BJ31/'en niveau par secteurs'!Q31-1)*100</f>
        <v>12.568619424457994</v>
      </c>
      <c r="R30">
        <f>('en niveau par secteurs'!BK31/'en niveau par secteurs'!R31-1)*100</f>
        <v>18.416475209282979</v>
      </c>
      <c r="S30">
        <f>('en niveau par secteurs'!BL31/'en niveau par secteurs'!S31-1)*100</f>
        <v>6.3577856818259226</v>
      </c>
      <c r="T30">
        <f>('en niveau par secteurs'!BM31/'en niveau par secteurs'!T31-1)*100</f>
        <v>12.317381361224399</v>
      </c>
      <c r="U30">
        <f>('en niveau par secteurs'!BN31/'en niveau par secteurs'!U31-1)*100</f>
        <v>5.0278719877145273</v>
      </c>
      <c r="V30">
        <f>('en niveau par secteurs'!BO31/'en niveau par secteurs'!V31-1)*100</f>
        <v>-63.547924120765465</v>
      </c>
      <c r="W30" s="37">
        <f>('en niveau par secteurs'!BP31/'en niveau par secteurs'!W31-1)*100</f>
        <v>-47.940873744241152</v>
      </c>
      <c r="X30" s="37">
        <f>('en niveau par secteurs'!BQ31/'en niveau par secteurs'!X31-1)*100</f>
        <v>39.995670549457252</v>
      </c>
      <c r="Y30" s="37">
        <f>('en niveau par secteurs'!BR31/'en niveau par secteurs'!Y31-1)*100</f>
        <v>-8.2135414931708173</v>
      </c>
      <c r="Z30" s="37">
        <f>('en niveau par secteurs'!BS31/'en niveau par secteurs'!Z31-1)*100</f>
        <v>-99.837470688929727</v>
      </c>
      <c r="AA30" s="37">
        <f>('en niveau par secteurs'!BT31/'en niveau par secteurs'!AA31-1)*100</f>
        <v>-63.230684769246338</v>
      </c>
      <c r="AB30" s="37">
        <f>('en niveau par secteurs'!BU31/'en niveau par secteurs'!AB31-1)*100</f>
        <v>-84.171445382351976</v>
      </c>
      <c r="AC30" s="37">
        <f>('en niveau par secteurs'!BV31/'en niveau par secteurs'!AC31-1)*100</f>
        <v>4.2324775176648677</v>
      </c>
      <c r="AD30" s="37">
        <f>('en niveau par secteurs'!BW31/'en niveau par secteurs'!AD31-1)*100</f>
        <v>27.019524415137084</v>
      </c>
      <c r="AE30" s="37">
        <f>('en niveau par secteurs'!BX31/'en niveau par secteurs'!AE31-1)*100</f>
        <v>1.9949790411027069</v>
      </c>
      <c r="AF30" s="37">
        <f>('en niveau par secteurs'!BY31/'en niveau par secteurs'!AF31-1)*100</f>
        <v>-99.983574184421087</v>
      </c>
      <c r="AG30" s="37">
        <f>('en niveau par secteurs'!BZ31/'en niveau par secteurs'!AG31-1)*100</f>
        <v>-24.620225011013687</v>
      </c>
      <c r="AH30" s="37">
        <f>('en niveau par secteurs'!CA31/'en niveau par secteurs'!AH31-1)*100</f>
        <v>48.150058816401817</v>
      </c>
      <c r="AI30" s="37">
        <f>('en niveau par secteurs'!CB31/'en niveau par secteurs'!AI31-1)*100</f>
        <v>11806.999382726101</v>
      </c>
      <c r="AJ30" s="37">
        <f>('en niveau par secteurs'!CC31/'en niveau par secteurs'!AJ31-1)*100</f>
        <v>9.5023435462770589</v>
      </c>
      <c r="AK30" s="37">
        <f>('en niveau par secteurs'!CD31/'en niveau par secteurs'!AK31-1)*100</f>
        <v>292.99990048316545</v>
      </c>
      <c r="AL30" s="37">
        <f>('en niveau par secteurs'!CE31/'en niveau par secteurs'!AL31-1)*100</f>
        <v>258.36135161763195</v>
      </c>
    </row>
    <row r="31" spans="1:38" x14ac:dyDescent="0.25">
      <c r="A31">
        <f>'en niveau par secteurs'!A32</f>
        <v>2034</v>
      </c>
      <c r="B31">
        <f>('en niveau par secteurs'!AU32/'en niveau par secteurs'!B32-1)*100</f>
        <v>13.179347055305568</v>
      </c>
      <c r="C31">
        <f>('en niveau par secteurs'!AV32/'en niveau par secteurs'!C32-1)*100</f>
        <v>15.063616817104396</v>
      </c>
      <c r="D31">
        <f>('en niveau par secteurs'!AW32/'en niveau par secteurs'!D32-1)*100</f>
        <v>112.13244688158338</v>
      </c>
      <c r="E31">
        <f>('en niveau par secteurs'!AX32/'en niveau par secteurs'!E32-1)*100</f>
        <v>15.838087414317958</v>
      </c>
      <c r="F31">
        <f>('en niveau par secteurs'!AY32/'en niveau par secteurs'!F32-1)*100</f>
        <v>19.597846277910346</v>
      </c>
      <c r="G31">
        <f>('en niveau par secteurs'!AZ32/'en niveau par secteurs'!G32-1)*100</f>
        <v>13.334905962986522</v>
      </c>
      <c r="H31">
        <f>('en niveau par secteurs'!BA32/'en niveau par secteurs'!H32-1)*100</f>
        <v>34.779226031690015</v>
      </c>
      <c r="I31">
        <f>('en niveau par secteurs'!BB32/'en niveau par secteurs'!I32-1)*100</f>
        <v>123.90407789383846</v>
      </c>
      <c r="J31">
        <f>('en niveau par secteurs'!BC32/'en niveau par secteurs'!J32-1)*100</f>
        <v>2.105948059803664</v>
      </c>
      <c r="K31">
        <f>('en niveau par secteurs'!BD32/'en niveau par secteurs'!K32-1)*100</f>
        <v>9.8009804137178858</v>
      </c>
      <c r="L31">
        <f>('en niveau par secteurs'!BE32/'en niveau par secteurs'!L32-1)*100</f>
        <v>6.6433369517870933</v>
      </c>
      <c r="M31">
        <f>('en niveau par secteurs'!BF32/'en niveau par secteurs'!M32-1)*100</f>
        <v>10.762393238896117</v>
      </c>
      <c r="N31">
        <f>('en niveau par secteurs'!BG32/'en niveau par secteurs'!N32-1)*100</f>
        <v>9.3010385862287492</v>
      </c>
      <c r="O31">
        <f>('en niveau par secteurs'!BH32/'en niveau par secteurs'!O32-1)*100</f>
        <v>10.722252207082805</v>
      </c>
      <c r="P31">
        <f>('en niveau par secteurs'!BI32/'en niveau par secteurs'!P32-1)*100</f>
        <v>3.3153398747606699</v>
      </c>
      <c r="Q31">
        <f>('en niveau par secteurs'!BJ32/'en niveau par secteurs'!Q32-1)*100</f>
        <v>13.980134686895983</v>
      </c>
      <c r="R31">
        <f>('en niveau par secteurs'!BK32/'en niveau par secteurs'!R32-1)*100</f>
        <v>20.292142315554742</v>
      </c>
      <c r="S31">
        <f>('en niveau par secteurs'!BL32/'en niveau par secteurs'!S32-1)*100</f>
        <v>7.1712697032906947</v>
      </c>
      <c r="T31">
        <f>('en niveau par secteurs'!BM32/'en niveau par secteurs'!T32-1)*100</f>
        <v>13.066945490354565</v>
      </c>
      <c r="U31">
        <f>('en niveau par secteurs'!BN32/'en niveau par secteurs'!U32-1)*100</f>
        <v>5.3729108332668529</v>
      </c>
      <c r="V31">
        <f>('en niveau par secteurs'!BO32/'en niveau par secteurs'!V32-1)*100</f>
        <v>-66.609335044001327</v>
      </c>
      <c r="W31" s="37">
        <f>('en niveau par secteurs'!BP32/'en niveau par secteurs'!W32-1)*100</f>
        <v>-52.426162649318783</v>
      </c>
      <c r="X31" s="37">
        <f>('en niveau par secteurs'!BQ32/'en niveau par secteurs'!X32-1)*100</f>
        <v>61.117204017821656</v>
      </c>
      <c r="Y31" s="37">
        <f>('en niveau par secteurs'!BR32/'en niveau par secteurs'!Y32-1)*100</f>
        <v>-22.330252949966166</v>
      </c>
      <c r="Z31" s="37">
        <f>('en niveau par secteurs'!BS32/'en niveau par secteurs'!Z32-1)*100</f>
        <v>-99.831313173837373</v>
      </c>
      <c r="AA31" s="37">
        <f>('en niveau par secteurs'!BT32/'en niveau par secteurs'!AA32-1)*100</f>
        <v>-77.468342668317064</v>
      </c>
      <c r="AB31" s="37">
        <f>('en niveau par secteurs'!BU32/'en niveau par secteurs'!AB32-1)*100</f>
        <v>-86.273380589964717</v>
      </c>
      <c r="AC31" s="37">
        <f>('en niveau par secteurs'!BV32/'en niveau par secteurs'!AC32-1)*100</f>
        <v>-9.2900484986935936</v>
      </c>
      <c r="AD31" s="37">
        <f>('en niveau par secteurs'!BW32/'en niveau par secteurs'!AD32-1)*100</f>
        <v>17.237710624817225</v>
      </c>
      <c r="AE31" s="37">
        <f>('en niveau par secteurs'!BX32/'en niveau par secteurs'!AE32-1)*100</f>
        <v>-7.7869257916495904</v>
      </c>
      <c r="AF31" s="37">
        <f>('en niveau par secteurs'!BY32/'en niveau par secteurs'!AF32-1)*100</f>
        <v>-99.984022810857894</v>
      </c>
      <c r="AG31" s="37">
        <f>('en niveau par secteurs'!BZ32/'en niveau par secteurs'!AG32-1)*100</f>
        <v>-32.023893229225905</v>
      </c>
      <c r="AH31" s="37">
        <f>('en niveau par secteurs'!CA32/'en niveau par secteurs'!AH32-1)*100</f>
        <v>56.136483257162276</v>
      </c>
      <c r="AI31" s="37">
        <f>('en niveau par secteurs'!CB32/'en niveau par secteurs'!AI32-1)*100</f>
        <v>14327.435954097393</v>
      </c>
      <c r="AJ31" s="37">
        <f>('en niveau par secteurs'!CC32/'en niveau par secteurs'!AJ32-1)*100</f>
        <v>16.50865604927565</v>
      </c>
      <c r="AK31" s="37">
        <f>('en niveau par secteurs'!CD32/'en niveau par secteurs'!AK32-1)*100</f>
        <v>337.98156574755944</v>
      </c>
      <c r="AL31" s="37">
        <f>('en niveau par secteurs'!CE32/'en niveau par secteurs'!AL32-1)*100</f>
        <v>286.33447167343979</v>
      </c>
    </row>
    <row r="32" spans="1:38" x14ac:dyDescent="0.25">
      <c r="A32">
        <f>'en niveau par secteurs'!A33</f>
        <v>2035</v>
      </c>
      <c r="B32">
        <f>('en niveau par secteurs'!AU33/'en niveau par secteurs'!B33-1)*100</f>
        <v>15.975967368267053</v>
      </c>
      <c r="C32">
        <f>('en niveau par secteurs'!AV33/'en niveau par secteurs'!C33-1)*100</f>
        <v>16.865033848588794</v>
      </c>
      <c r="D32">
        <f>('en niveau par secteurs'!AW33/'en niveau par secteurs'!D33-1)*100</f>
        <v>101.28225552182766</v>
      </c>
      <c r="E32">
        <f>('en niveau par secteurs'!AX33/'en niveau par secteurs'!E33-1)*100</f>
        <v>18.105080877169311</v>
      </c>
      <c r="F32">
        <f>('en niveau par secteurs'!AY33/'en niveau par secteurs'!F33-1)*100</f>
        <v>21.588258826719997</v>
      </c>
      <c r="G32">
        <f>('en niveau par secteurs'!AZ33/'en niveau par secteurs'!G33-1)*100</f>
        <v>15.292846701156737</v>
      </c>
      <c r="H32">
        <f>('en niveau par secteurs'!BA33/'en niveau par secteurs'!H33-1)*100</f>
        <v>40.521529984741413</v>
      </c>
      <c r="I32">
        <f>('en niveau par secteurs'!BB33/'en niveau par secteurs'!I33-1)*100</f>
        <v>150.53499106461078</v>
      </c>
      <c r="J32">
        <f>('en niveau par secteurs'!BC33/'en niveau par secteurs'!J33-1)*100</f>
        <v>2.1319829192445239</v>
      </c>
      <c r="K32">
        <f>('en niveau par secteurs'!BD33/'en niveau par secteurs'!K33-1)*100</f>
        <v>11.390975585490182</v>
      </c>
      <c r="L32">
        <f>('en niveau par secteurs'!BE33/'en niveau par secteurs'!L33-1)*100</f>
        <v>7.6587473448376908</v>
      </c>
      <c r="M32">
        <f>('en niveau par secteurs'!BF33/'en niveau par secteurs'!M33-1)*100</f>
        <v>11.922059144049957</v>
      </c>
      <c r="N32">
        <f>('en niveau par secteurs'!BG33/'en niveau par secteurs'!N33-1)*100</f>
        <v>9.3949727877290492</v>
      </c>
      <c r="O32">
        <f>('en niveau par secteurs'!BH33/'en niveau par secteurs'!O33-1)*100</f>
        <v>11.534949609501144</v>
      </c>
      <c r="P32">
        <f>('en niveau par secteurs'!BI33/'en niveau par secteurs'!P33-1)*100</f>
        <v>4.0704958421801996</v>
      </c>
      <c r="Q32">
        <f>('en niveau par secteurs'!BJ33/'en niveau par secteurs'!Q33-1)*100</f>
        <v>15.388423208729108</v>
      </c>
      <c r="R32">
        <f>('en niveau par secteurs'!BK33/'en niveau par secteurs'!R33-1)*100</f>
        <v>22.181568056661494</v>
      </c>
      <c r="S32">
        <f>('en niveau par secteurs'!BL33/'en niveau par secteurs'!S33-1)*100</f>
        <v>8.0117438191934287</v>
      </c>
      <c r="T32">
        <f>('en niveau par secteurs'!BM33/'en niveau par secteurs'!T33-1)*100</f>
        <v>13.799791998434463</v>
      </c>
      <c r="U32">
        <f>('en niveau par secteurs'!BN33/'en niveau par secteurs'!U33-1)*100</f>
        <v>5.7154791090558765</v>
      </c>
      <c r="V32">
        <f>('en niveau par secteurs'!BO33/'en niveau par secteurs'!V33-1)*100</f>
        <v>-69.402344473881385</v>
      </c>
      <c r="W32" s="37">
        <f>('en niveau par secteurs'!BP33/'en niveau par secteurs'!W33-1)*100</f>
        <v>-56.717827110275735</v>
      </c>
      <c r="X32" s="37">
        <f>('en niveau par secteurs'!BQ33/'en niveau par secteurs'!X33-1)*100</f>
        <v>85.76714256266078</v>
      </c>
      <c r="Y32" s="37">
        <f>('en niveau par secteurs'!BR33/'en niveau par secteurs'!Y33-1)*100</f>
        <v>-33.139610724049426</v>
      </c>
      <c r="Z32" s="37">
        <f>('en niveau par secteurs'!BS33/'en niveau par secteurs'!Z33-1)*100</f>
        <v>-99.823081677280527</v>
      </c>
      <c r="AA32" s="37">
        <f>('en niveau par secteurs'!BT33/'en niveau par secteurs'!AA33-1)*100</f>
        <v>-88.41855992817932</v>
      </c>
      <c r="AB32" s="37">
        <f>('en niveau par secteurs'!BU33/'en niveau par secteurs'!AB33-1)*100</f>
        <v>-87.860786713519445</v>
      </c>
      <c r="AC32" s="37">
        <f>('en niveau par secteurs'!BV33/'en niveau par secteurs'!AC33-1)*100</f>
        <v>-19.557334506921908</v>
      </c>
      <c r="AD32" s="37">
        <f>('en niveau par secteurs'!BW33/'en niveau par secteurs'!AD33-1)*100</f>
        <v>9.8688952445002531</v>
      </c>
      <c r="AE32" s="37">
        <f>('en niveau par secteurs'!BX33/'en niveau par secteurs'!AE33-1)*100</f>
        <v>-14.437759078253665</v>
      </c>
      <c r="AF32" s="37">
        <f>('en niveau par secteurs'!BY33/'en niveau par secteurs'!AF33-1)*100</f>
        <v>-99.984694181875199</v>
      </c>
      <c r="AG32" s="37">
        <f>('en niveau par secteurs'!BZ33/'en niveau par secteurs'!AG33-1)*100</f>
        <v>-39.271173529394567</v>
      </c>
      <c r="AH32" s="37">
        <f>('en niveau par secteurs'!CA33/'en niveau par secteurs'!AH33-1)*100</f>
        <v>63.455756215951695</v>
      </c>
      <c r="AI32" s="37">
        <f>('en niveau par secteurs'!CB33/'en niveau par secteurs'!AI33-1)*100</f>
        <v>17191.733237519609</v>
      </c>
      <c r="AJ32" s="37">
        <f>('en niveau par secteurs'!CC33/'en niveau par secteurs'!AJ33-1)*100</f>
        <v>23.317790830129901</v>
      </c>
      <c r="AK32" s="37">
        <f>('en niveau par secteurs'!CD33/'en niveau par secteurs'!AK33-1)*100</f>
        <v>383.90523115648136</v>
      </c>
      <c r="AL32" s="37">
        <f>('en niveau par secteurs'!CE33/'en niveau par secteurs'!AL33-1)*100</f>
        <v>313.11520789269719</v>
      </c>
    </row>
    <row r="33" spans="1:38" x14ac:dyDescent="0.25">
      <c r="A33">
        <f>'en niveau par secteurs'!A34</f>
        <v>2036</v>
      </c>
      <c r="B33">
        <f>('en niveau par secteurs'!AU34/'en niveau par secteurs'!B34-1)*100</f>
        <v>18.778624254277275</v>
      </c>
      <c r="C33">
        <f>('en niveau par secteurs'!AV34/'en niveau par secteurs'!C34-1)*100</f>
        <v>18.646708117450373</v>
      </c>
      <c r="D33">
        <f>('en niveau par secteurs'!AW34/'en niveau par secteurs'!D34-1)*100</f>
        <v>90.33417068957759</v>
      </c>
      <c r="E33">
        <f>('en niveau par secteurs'!AX34/'en niveau par secteurs'!E34-1)*100</f>
        <v>20.37603369784371</v>
      </c>
      <c r="F33">
        <f>('en niveau par secteurs'!AY34/'en niveau par secteurs'!F34-1)*100</f>
        <v>23.614615459002252</v>
      </c>
      <c r="G33">
        <f>('en niveau par secteurs'!AZ34/'en niveau par secteurs'!G34-1)*100</f>
        <v>17.251447090655468</v>
      </c>
      <c r="H33">
        <f>('en niveau par secteurs'!BA34/'en niveau par secteurs'!H34-1)*100</f>
        <v>46.409364499438865</v>
      </c>
      <c r="I33">
        <f>('en niveau par secteurs'!BB34/'en niveau par secteurs'!I34-1)*100</f>
        <v>179.25666782490617</v>
      </c>
      <c r="J33">
        <f>('en niveau par secteurs'!BC34/'en niveau par secteurs'!J34-1)*100</f>
        <v>2.1251236679675101</v>
      </c>
      <c r="K33">
        <f>('en niveau par secteurs'!BD34/'en niveau par secteurs'!K34-1)*100</f>
        <v>13.001867718426707</v>
      </c>
      <c r="L33">
        <f>('en niveau par secteurs'!BE34/'en niveau par secteurs'!L34-1)*100</f>
        <v>8.6781959570936706</v>
      </c>
      <c r="M33">
        <f>('en niveau par secteurs'!BF34/'en niveau par secteurs'!M34-1)*100</f>
        <v>13.063801305380274</v>
      </c>
      <c r="N33">
        <f>('en niveau par secteurs'!BG34/'en niveau par secteurs'!N34-1)*100</f>
        <v>9.5690089167075776</v>
      </c>
      <c r="O33">
        <f>('en niveau par secteurs'!BH34/'en niveau par secteurs'!O34-1)*100</f>
        <v>12.353598638305874</v>
      </c>
      <c r="P33">
        <f>('en niveau par secteurs'!BI34/'en niveau par secteurs'!P34-1)*100</f>
        <v>4.8853850785557373</v>
      </c>
      <c r="Q33">
        <f>('en niveau par secteurs'!BJ34/'en niveau par secteurs'!Q34-1)*100</f>
        <v>16.752066230802122</v>
      </c>
      <c r="R33">
        <f>('en niveau par secteurs'!BK34/'en niveau par secteurs'!R34-1)*100</f>
        <v>24.049320573909117</v>
      </c>
      <c r="S33">
        <f>('en niveau par secteurs'!BL34/'en niveau par secteurs'!S34-1)*100</f>
        <v>8.8603019787610435</v>
      </c>
      <c r="T33">
        <f>('en niveau par secteurs'!BM34/'en niveau par secteurs'!T34-1)*100</f>
        <v>14.51161583257714</v>
      </c>
      <c r="U33">
        <f>('en niveau par secteurs'!BN34/'en niveau par secteurs'!U34-1)*100</f>
        <v>6.0516017281131207</v>
      </c>
      <c r="V33">
        <f>('en niveau par secteurs'!BO34/'en niveau par secteurs'!V34-1)*100</f>
        <v>-71.908775121321995</v>
      </c>
      <c r="W33" s="37">
        <f>('en niveau par secteurs'!BP34/'en niveau par secteurs'!W34-1)*100</f>
        <v>-60.774010874533282</v>
      </c>
      <c r="X33" s="37">
        <f>('en niveau par secteurs'!BQ34/'en niveau par secteurs'!X34-1)*100</f>
        <v>114.45140679405567</v>
      </c>
      <c r="Y33" s="37">
        <f>('en niveau par secteurs'!BR34/'en niveau par secteurs'!Y34-1)*100</f>
        <v>-36.066141815118648</v>
      </c>
      <c r="Z33" s="37">
        <f>('en niveau par secteurs'!BS34/'en niveau par secteurs'!Z34-1)*100</f>
        <v>-99.811120729359843</v>
      </c>
      <c r="AA33" s="37">
        <f>('en niveau par secteurs'!BT34/'en niveau par secteurs'!AA34-1)*100</f>
        <v>-98.482330301258244</v>
      </c>
      <c r="AB33" s="37">
        <f>('en niveau par secteurs'!BU34/'en niveau par secteurs'!AB34-1)*100</f>
        <v>-89.279800781773318</v>
      </c>
      <c r="AC33" s="37">
        <f>('en niveau par secteurs'!BV34/'en niveau par secteurs'!AC34-1)*100</f>
        <v>-28.604573762649675</v>
      </c>
      <c r="AD33" s="37">
        <f>('en niveau par secteurs'!BW34/'en niveau par secteurs'!AD34-1)*100</f>
        <v>3.484494235491864</v>
      </c>
      <c r="AE33" s="37">
        <f>('en niveau par secteurs'!BX34/'en niveau par secteurs'!AE34-1)*100</f>
        <v>-20.250296032636861</v>
      </c>
      <c r="AF33" s="37">
        <f>('en niveau par secteurs'!BY34/'en niveau par secteurs'!AF34-1)*100</f>
        <v>-99.984896405037986</v>
      </c>
      <c r="AG33" s="37">
        <f>('en niveau par secteurs'!BZ34/'en niveau par secteurs'!AG34-1)*100</f>
        <v>-46.271120914543076</v>
      </c>
      <c r="AH33" s="37">
        <f>('en niveau par secteurs'!CA34/'en niveau par secteurs'!AH34-1)*100</f>
        <v>69.614273442505208</v>
      </c>
      <c r="AI33" s="37">
        <f>('en niveau par secteurs'!CB34/'en niveau par secteurs'!AI34-1)*100</f>
        <v>20360.286844226433</v>
      </c>
      <c r="AJ33" s="37">
        <f>('en niveau par secteurs'!CC34/'en niveau par secteurs'!AJ34-1)*100</f>
        <v>29.571011228976694</v>
      </c>
      <c r="AK33" s="37">
        <f>('en niveau par secteurs'!CD34/'en niveau par secteurs'!AK34-1)*100</f>
        <v>429.06262214092533</v>
      </c>
      <c r="AL33" s="37">
        <f>('en niveau par secteurs'!CE34/'en niveau par secteurs'!AL34-1)*100</f>
        <v>337.33594258446374</v>
      </c>
    </row>
    <row r="34" spans="1:38" x14ac:dyDescent="0.25">
      <c r="A34">
        <f>'en niveau par secteurs'!A35</f>
        <v>2037</v>
      </c>
      <c r="B34">
        <f>('en niveau par secteurs'!AU35/'en niveau par secteurs'!B35-1)*100</f>
        <v>21.547594256282785</v>
      </c>
      <c r="C34">
        <f>('en niveau par secteurs'!AV35/'en niveau par secteurs'!C35-1)*100</f>
        <v>20.397187277428984</v>
      </c>
      <c r="D34">
        <f>('en niveau par secteurs'!AW35/'en niveau par secteurs'!D35-1)*100</f>
        <v>79.497425440188536</v>
      </c>
      <c r="E34">
        <f>('en niveau par secteurs'!AX35/'en niveau par secteurs'!E35-1)*100</f>
        <v>22.628190750809019</v>
      </c>
      <c r="F34">
        <f>('en niveau par secteurs'!AY35/'en niveau par secteurs'!F35-1)*100</f>
        <v>25.651139628229224</v>
      </c>
      <c r="G34">
        <f>('en niveau par secteurs'!AZ35/'en niveau par secteurs'!G35-1)*100</f>
        <v>19.194204762413001</v>
      </c>
      <c r="H34">
        <f>('en niveau par secteurs'!BA35/'en niveau par secteurs'!H35-1)*100</f>
        <v>52.379614395832654</v>
      </c>
      <c r="I34">
        <f>('en niveau par secteurs'!BB35/'en niveau par secteurs'!I35-1)*100</f>
        <v>209.70992540869787</v>
      </c>
      <c r="J34">
        <f>('en niveau par secteurs'!BC35/'en niveau par secteurs'!J35-1)*100</f>
        <v>2.0912830388129411</v>
      </c>
      <c r="K34">
        <f>('en niveau par secteurs'!BD35/'en niveau par secteurs'!K35-1)*100</f>
        <v>14.622932504162778</v>
      </c>
      <c r="L34">
        <f>('en niveau par secteurs'!BE35/'en niveau par secteurs'!L35-1)*100</f>
        <v>9.693463828019123</v>
      </c>
      <c r="M34">
        <f>('en niveau par secteurs'!BF35/'en niveau par secteurs'!M35-1)*100</f>
        <v>14.191567436097197</v>
      </c>
      <c r="N34">
        <f>('en niveau par secteurs'!BG35/'en niveau par secteurs'!N35-1)*100</f>
        <v>9.7976550210194588</v>
      </c>
      <c r="O34">
        <f>('en niveau par secteurs'!BH35/'en niveau par secteurs'!O35-1)*100</f>
        <v>13.174157348755866</v>
      </c>
      <c r="P34">
        <f>('en niveau par secteurs'!BI35/'en niveau par secteurs'!P35-1)*100</f>
        <v>5.7498725971606213</v>
      </c>
      <c r="Q34">
        <f>('en niveau par secteurs'!BJ35/'en niveau par secteurs'!Q35-1)*100</f>
        <v>18.05833949401876</v>
      </c>
      <c r="R34">
        <f>('en niveau par secteurs'!BK35/'en niveau par secteurs'!R35-1)*100</f>
        <v>25.876941477613478</v>
      </c>
      <c r="S34">
        <f>('en niveau par secteurs'!BL35/'en niveau par secteurs'!S35-1)*100</f>
        <v>9.7034848412532515</v>
      </c>
      <c r="T34">
        <f>('en niveau par secteurs'!BM35/'en niveau par secteurs'!T35-1)*100</f>
        <v>15.20414561925989</v>
      </c>
      <c r="U34">
        <f>('en niveau par secteurs'!BN35/'en niveau par secteurs'!U35-1)*100</f>
        <v>6.3795860090560152</v>
      </c>
      <c r="V34">
        <f>('en niveau par secteurs'!BO35/'en niveau par secteurs'!V35-1)*100</f>
        <v>-74.136808671529337</v>
      </c>
      <c r="W34" s="37">
        <f>('en niveau par secteurs'!BP35/'en niveau par secteurs'!W35-1)*100</f>
        <v>-64.602707552268555</v>
      </c>
      <c r="X34" s="37">
        <f>('en niveau par secteurs'!BQ35/'en niveau par secteurs'!X35-1)*100</f>
        <v>147.54862094512703</v>
      </c>
      <c r="Y34" s="37">
        <f>('en niveau par secteurs'!BR35/'en niveau par secteurs'!Y35-1)*100</f>
        <v>-41.173799146001542</v>
      </c>
      <c r="Z34" s="37">
        <f>('en niveau par secteurs'!BS35/'en niveau par secteurs'!Z35-1)*100</f>
        <v>-99.795134978556248</v>
      </c>
      <c r="AA34" s="37">
        <f>('en niveau par secteurs'!BT35/'en niveau par secteurs'!AA35-1)*100</f>
        <v>-99.88261744245581</v>
      </c>
      <c r="AB34" s="37">
        <f>('en niveau par secteurs'!BU35/'en niveau par secteurs'!AB35-1)*100</f>
        <v>-90.38381622774132</v>
      </c>
      <c r="AC34" s="37">
        <f>('en niveau par secteurs'!BV35/'en niveau par secteurs'!AC35-1)*100</f>
        <v>-35.670317097935957</v>
      </c>
      <c r="AD34" s="37">
        <f>('en niveau par secteurs'!BW35/'en niveau par secteurs'!AD35-1)*100</f>
        <v>-1.2939144535017766</v>
      </c>
      <c r="AE34" s="37">
        <f>('en niveau par secteurs'!BX35/'en niveau par secteurs'!AE35-1)*100</f>
        <v>-24.273986730478658</v>
      </c>
      <c r="AF34" s="37">
        <f>('en niveau par secteurs'!BY35/'en niveau par secteurs'!AF35-1)*100</f>
        <v>-99.984991542592411</v>
      </c>
      <c r="AG34" s="37">
        <f>('en niveau par secteurs'!BZ35/'en niveau par secteurs'!AG35-1)*100</f>
        <v>-52.820067650384786</v>
      </c>
      <c r="AH34" s="37">
        <f>('en niveau par secteurs'!CA35/'en niveau par secteurs'!AH35-1)*100</f>
        <v>74.671396123530116</v>
      </c>
      <c r="AI34" s="37">
        <f>('en niveau par secteurs'!CB35/'en niveau par secteurs'!AI35-1)*100</f>
        <v>23835.485844631323</v>
      </c>
      <c r="AJ34" s="37">
        <f>('en niveau par secteurs'!CC35/'en niveau par secteurs'!AJ35-1)*100</f>
        <v>35.297837333134538</v>
      </c>
      <c r="AK34" s="37">
        <f>('en niveau par secteurs'!CD35/'en niveau par secteurs'!AK35-1)*100</f>
        <v>473.18002135607918</v>
      </c>
      <c r="AL34" s="37">
        <f>('en niveau par secteurs'!CE35/'en niveau par secteurs'!AL35-1)*100</f>
        <v>358.97858742943612</v>
      </c>
    </row>
    <row r="35" spans="1:38" x14ac:dyDescent="0.25">
      <c r="A35">
        <f>'en niveau par secteurs'!A36</f>
        <v>2038</v>
      </c>
      <c r="B35">
        <f>('en niveau par secteurs'!AU36/'en niveau par secteurs'!B36-1)*100</f>
        <v>24.259884920894237</v>
      </c>
      <c r="C35">
        <f>('en niveau par secteurs'!AV36/'en niveau par secteurs'!C36-1)*100</f>
        <v>22.109998537623966</v>
      </c>
      <c r="D35">
        <f>('en niveau par secteurs'!AW36/'en niveau par secteurs'!D36-1)*100</f>
        <v>68.930024532313496</v>
      </c>
      <c r="E35">
        <f>('en niveau par secteurs'!AX36/'en niveau par secteurs'!E36-1)*100</f>
        <v>24.845480823474443</v>
      </c>
      <c r="F35">
        <f>('en niveau par secteurs'!AY36/'en niveau par secteurs'!F36-1)*100</f>
        <v>27.667844857500711</v>
      </c>
      <c r="G35">
        <f>('en niveau par secteurs'!AZ36/'en niveau par secteurs'!G36-1)*100</f>
        <v>21.109395650338158</v>
      </c>
      <c r="H35">
        <f>('en niveau par secteurs'!BA36/'en niveau par secteurs'!H36-1)*100</f>
        <v>58.387032227786008</v>
      </c>
      <c r="I35">
        <f>('en niveau par secteurs'!BB36/'en niveau par secteurs'!I36-1)*100</f>
        <v>241.58109631716513</v>
      </c>
      <c r="J35">
        <f>('en niveau par secteurs'!BC36/'en niveau par secteurs'!J36-1)*100</f>
        <v>2.0337505561471625</v>
      </c>
      <c r="K35">
        <f>('en niveau par secteurs'!BD36/'en niveau par secteurs'!K36-1)*100</f>
        <v>16.239799214814955</v>
      </c>
      <c r="L35">
        <f>('en niveau par secteurs'!BE36/'en niveau par secteurs'!L36-1)*100</f>
        <v>10.69970667550888</v>
      </c>
      <c r="M35">
        <f>('en niveau par secteurs'!BF36/'en niveau par secteurs'!M36-1)*100</f>
        <v>15.297141098912137</v>
      </c>
      <c r="N35">
        <f>('en niveau par secteurs'!BG36/'en niveau par secteurs'!N36-1)*100</f>
        <v>10.054540669751377</v>
      </c>
      <c r="O35">
        <f>('en niveau par secteurs'!BH36/'en niveau par secteurs'!O36-1)*100</f>
        <v>13.992578759343989</v>
      </c>
      <c r="P35">
        <f>('en niveau par secteurs'!BI36/'en niveau par secteurs'!P36-1)*100</f>
        <v>6.6568870898890964</v>
      </c>
      <c r="Q35">
        <f>('en niveau par secteurs'!BJ36/'en niveau par secteurs'!Q36-1)*100</f>
        <v>19.304145132650774</v>
      </c>
      <c r="R35">
        <f>('en niveau par secteurs'!BK36/'en niveau par secteurs'!R36-1)*100</f>
        <v>27.651999288555661</v>
      </c>
      <c r="S35">
        <f>('en niveau par secteurs'!BL36/'en niveau par secteurs'!S36-1)*100</f>
        <v>10.530146574534749</v>
      </c>
      <c r="T35">
        <f>('en niveau par secteurs'!BM36/'en niveau par secteurs'!T36-1)*100</f>
        <v>15.875572386942437</v>
      </c>
      <c r="U35">
        <f>('en niveau par secteurs'!BN36/'en niveau par secteurs'!U36-1)*100</f>
        <v>6.6985078563032374</v>
      </c>
      <c r="V35">
        <f>('en niveau par secteurs'!BO36/'en niveau par secteurs'!V36-1)*100</f>
        <v>-76.110156369080542</v>
      </c>
      <c r="W35" s="37">
        <f>('en niveau par secteurs'!BP36/'en niveau par secteurs'!W36-1)*100</f>
        <v>-68.213670349642143</v>
      </c>
      <c r="X35" s="37">
        <f>('en niveau par secteurs'!BQ36/'en niveau par secteurs'!X36-1)*100</f>
        <v>185.3629030413162</v>
      </c>
      <c r="Y35" s="37">
        <f>('en niveau par secteurs'!BR36/'en niveau par secteurs'!Y36-1)*100</f>
        <v>-45.123628826935779</v>
      </c>
      <c r="Z35" s="37">
        <f>('en niveau par secteurs'!BS36/'en niveau par secteurs'!Z36-1)*100</f>
        <v>-99.775817081645897</v>
      </c>
      <c r="AA35" s="37">
        <f>('en niveau par secteurs'!BT36/'en niveau par secteurs'!AA36-1)*100</f>
        <v>-99.874769436224497</v>
      </c>
      <c r="AB35" s="37">
        <f>('en niveau par secteurs'!BU36/'en niveau par secteurs'!AB36-1)*100</f>
        <v>-91.278495724229501</v>
      </c>
      <c r="AC35" s="37">
        <f>('en niveau par secteurs'!BV36/'en niveau par secteurs'!AC36-1)*100</f>
        <v>-41.357019649411562</v>
      </c>
      <c r="AD35" s="37">
        <f>('en niveau par secteurs'!BW36/'en niveau par secteurs'!AD36-1)*100</f>
        <v>-4.9952897550560982</v>
      </c>
      <c r="AE35" s="37">
        <f>('en niveau par secteurs'!BX36/'en niveau par secteurs'!AE36-1)*100</f>
        <v>-27.284225352429559</v>
      </c>
      <c r="AF35" s="37">
        <f>('en niveau par secteurs'!BY36/'en niveau par secteurs'!AF36-1)*100</f>
        <v>-99.984968751582002</v>
      </c>
      <c r="AG35" s="37">
        <f>('en niveau par secteurs'!BZ36/'en niveau par secteurs'!AG36-1)*100</f>
        <v>-58.78881906201665</v>
      </c>
      <c r="AH35" s="37">
        <f>('en niveau par secteurs'!CA36/'en niveau par secteurs'!AH36-1)*100</f>
        <v>78.766747565976075</v>
      </c>
      <c r="AI35" s="37">
        <f>('en niveau par secteurs'!CB36/'en niveau par secteurs'!AI36-1)*100</f>
        <v>27628.042427686785</v>
      </c>
      <c r="AJ35" s="37">
        <f>('en niveau par secteurs'!CC36/'en niveau par secteurs'!AJ36-1)*100</f>
        <v>40.581909042773077</v>
      </c>
      <c r="AK35" s="37">
        <f>('en niveau par secteurs'!CD36/'en niveau par secteurs'!AK36-1)*100</f>
        <v>516.26444572094181</v>
      </c>
      <c r="AL35" s="37">
        <f>('en niveau par secteurs'!CE36/'en niveau par secteurs'!AL36-1)*100</f>
        <v>378.26004743271193</v>
      </c>
    </row>
    <row r="36" spans="1:38" x14ac:dyDescent="0.25">
      <c r="A36">
        <f>'en niveau par secteurs'!A37</f>
        <v>2039</v>
      </c>
      <c r="B36">
        <f>('en niveau par secteurs'!AU37/'en niveau par secteurs'!B37-1)*100</f>
        <v>26.900750364343672</v>
      </c>
      <c r="C36">
        <f>('en niveau par secteurs'!AV37/'en niveau par secteurs'!C37-1)*100</f>
        <v>23.778653734763068</v>
      </c>
      <c r="D36">
        <f>('en niveau par secteurs'!AW37/'en niveau par secteurs'!D37-1)*100</f>
        <v>58.770412417203644</v>
      </c>
      <c r="E36">
        <f>('en niveau par secteurs'!AX37/'en niveau par secteurs'!E37-1)*100</f>
        <v>27.01674962310976</v>
      </c>
      <c r="F36">
        <f>('en niveau par secteurs'!AY37/'en niveau par secteurs'!F37-1)*100</f>
        <v>29.646947408011837</v>
      </c>
      <c r="G36">
        <f>('en niveau par secteurs'!AZ37/'en niveau par secteurs'!G37-1)*100</f>
        <v>22.989073227472922</v>
      </c>
      <c r="H36">
        <f>('en niveau par secteurs'!BA37/'en niveau par secteurs'!H37-1)*100</f>
        <v>64.399278360564182</v>
      </c>
      <c r="I36">
        <f>('en niveau par secteurs'!BB37/'en niveau par secteurs'!I37-1)*100</f>
        <v>274.58971617804491</v>
      </c>
      <c r="J36">
        <f>('en niveau par secteurs'!BC37/'en niveau par secteurs'!J37-1)*100</f>
        <v>1.9570771003801335</v>
      </c>
      <c r="K36">
        <f>('en niveau par secteurs'!BD37/'en niveau par secteurs'!K37-1)*100</f>
        <v>17.841579886191571</v>
      </c>
      <c r="L36">
        <f>('en niveau par secteurs'!BE37/'en niveau par secteurs'!L37-1)*100</f>
        <v>11.694504348777436</v>
      </c>
      <c r="M36">
        <f>('en niveau par secteurs'!BF37/'en niveau par secteurs'!M37-1)*100</f>
        <v>16.375205623989419</v>
      </c>
      <c r="N36">
        <f>('en niveau par secteurs'!BG37/'en niveau par secteurs'!N37-1)*100</f>
        <v>10.326946425392203</v>
      </c>
      <c r="O36">
        <f>('en niveau par secteurs'!BH37/'en niveau par secteurs'!O37-1)*100</f>
        <v>14.806692389264864</v>
      </c>
      <c r="P36">
        <f>('en niveau par secteurs'!BI37/'en niveau par secteurs'!P37-1)*100</f>
        <v>7.6016227328552288</v>
      </c>
      <c r="Q36">
        <f>('en niveau par secteurs'!BJ37/'en niveau par secteurs'!Q37-1)*100</f>
        <v>20.496564364558424</v>
      </c>
      <c r="R36">
        <f>('en niveau par secteurs'!BK37/'en niveau par secteurs'!R37-1)*100</f>
        <v>29.374313760825665</v>
      </c>
      <c r="S36">
        <f>('en niveau par secteurs'!BL37/'en niveau par secteurs'!S37-1)*100</f>
        <v>11.331259875027989</v>
      </c>
      <c r="T36">
        <f>('en niveau par secteurs'!BM37/'en niveau par secteurs'!T37-1)*100</f>
        <v>16.523012422170758</v>
      </c>
      <c r="U36">
        <f>('en niveau par secteurs'!BN37/'en niveau par secteurs'!U37-1)*100</f>
        <v>7.0077865946863716</v>
      </c>
      <c r="V36">
        <f>('en niveau par secteurs'!BO37/'en niveau par secteurs'!V37-1)*100</f>
        <v>-77.857086351185686</v>
      </c>
      <c r="W36" s="37">
        <f>('en niveau par secteurs'!BP37/'en niveau par secteurs'!W37-1)*100</f>
        <v>-71.611124086422478</v>
      </c>
      <c r="X36" s="37">
        <f>('en niveau par secteurs'!BQ37/'en niveau par secteurs'!X37-1)*100</f>
        <v>228.10895528868608</v>
      </c>
      <c r="Y36" s="37">
        <f>('en niveau par secteurs'!BR37/'en niveau par secteurs'!Y37-1)*100</f>
        <v>-48.445743354289519</v>
      </c>
      <c r="Z36" s="37">
        <f>('en niveau par secteurs'!BS37/'en niveau par secteurs'!Z37-1)*100</f>
        <v>-99.751926050362243</v>
      </c>
      <c r="AA36" s="37">
        <f>('en niveau par secteurs'!BT37/'en niveau par secteurs'!AA37-1)*100</f>
        <v>-99.865335138328348</v>
      </c>
      <c r="AB36" s="37">
        <f>('en niveau par secteurs'!BU37/'en niveau par secteurs'!AB37-1)*100</f>
        <v>-92.062736083766282</v>
      </c>
      <c r="AC36" s="37">
        <f>('en niveau par secteurs'!BV37/'en niveau par secteurs'!AC37-1)*100</f>
        <v>-46.227004245229828</v>
      </c>
      <c r="AD36" s="37">
        <f>('en niveau par secteurs'!BW37/'en niveau par secteurs'!AD37-1)*100</f>
        <v>-8.0149628617434132</v>
      </c>
      <c r="AE36" s="37">
        <f>('en niveau par secteurs'!BX37/'en niveau par secteurs'!AE37-1)*100</f>
        <v>-29.201353706106715</v>
      </c>
      <c r="AF36" s="37">
        <f>('en niveau par secteurs'!BY37/'en niveau par secteurs'!AF37-1)*100</f>
        <v>-99.985016132766489</v>
      </c>
      <c r="AG36" s="37">
        <f>('en niveau par secteurs'!BZ37/'en niveau par secteurs'!AG37-1)*100</f>
        <v>-64.130889730401933</v>
      </c>
      <c r="AH36" s="37">
        <f>('en niveau par secteurs'!CA37/'en niveau par secteurs'!AH37-1)*100</f>
        <v>81.981562846230219</v>
      </c>
      <c r="AI36" s="37">
        <f>('en niveau par secteurs'!CB37/'en niveau par secteurs'!AI37-1)*100</f>
        <v>31741.905685330956</v>
      </c>
      <c r="AJ36" s="37">
        <f>('en niveau par secteurs'!CC37/'en niveau par secteurs'!AJ37-1)*100</f>
        <v>45.461409556942641</v>
      </c>
      <c r="AK36" s="37">
        <f>('en niveau par secteurs'!CD37/'en niveau par secteurs'!AK37-1)*100</f>
        <v>558.1877684381011</v>
      </c>
      <c r="AL36" s="37">
        <f>('en niveau par secteurs'!CE37/'en niveau par secteurs'!AL37-1)*100</f>
        <v>395.27462298201738</v>
      </c>
    </row>
    <row r="37" spans="1:38" x14ac:dyDescent="0.25">
      <c r="A37">
        <f>'en niveau par secteurs'!A38</f>
        <v>2040</v>
      </c>
      <c r="B37">
        <f>('en niveau par secteurs'!AU38/'en niveau par secteurs'!B38-1)*100</f>
        <v>29.464939948751901</v>
      </c>
      <c r="C37">
        <f>('en niveau par secteurs'!AV38/'en niveau par secteurs'!C38-1)*100</f>
        <v>25.405333546461286</v>
      </c>
      <c r="D37">
        <f>('en niveau par secteurs'!AW38/'en niveau par secteurs'!D38-1)*100</f>
        <v>49.741660047603588</v>
      </c>
      <c r="E37">
        <f>('en niveau par secteurs'!AX38/'en niveau par secteurs'!E38-1)*100</f>
        <v>29.14181432384504</v>
      </c>
      <c r="F37">
        <f>('en niveau par secteurs'!AY38/'en niveau par secteurs'!F38-1)*100</f>
        <v>31.584724837245524</v>
      </c>
      <c r="G37">
        <f>('en niveau par secteurs'!AZ38/'en niveau par secteurs'!G38-1)*100</f>
        <v>24.833072386113606</v>
      </c>
      <c r="H37">
        <f>('en niveau par secteurs'!BA38/'en niveau par secteurs'!H38-1)*100</f>
        <v>70.397080964881127</v>
      </c>
      <c r="I37">
        <f>('en niveau par secteurs'!BB38/'en niveau par secteurs'!I38-1)*100</f>
        <v>308.47169188227434</v>
      </c>
      <c r="J37">
        <f>('en niveau par secteurs'!BC38/'en niveau par secteurs'!J38-1)*100</f>
        <v>1.8741187291175798</v>
      </c>
      <c r="K37">
        <f>('en niveau par secteurs'!BD38/'en niveau par secteurs'!K38-1)*100</f>
        <v>19.425808982794134</v>
      </c>
      <c r="L37">
        <f>('en niveau par secteurs'!BE38/'en niveau par secteurs'!L38-1)*100</f>
        <v>12.67772487797172</v>
      </c>
      <c r="M37">
        <f>('en niveau par secteurs'!BF38/'en niveau par secteurs'!M38-1)*100</f>
        <v>17.429472757199015</v>
      </c>
      <c r="N37">
        <f>('en niveau par secteurs'!BG38/'en niveau par secteurs'!N38-1)*100</f>
        <v>10.613141813936222</v>
      </c>
      <c r="O37">
        <f>('en niveau par secteurs'!BH38/'en niveau par secteurs'!O38-1)*100</f>
        <v>15.622295732181968</v>
      </c>
      <c r="P37">
        <f>('en niveau par secteurs'!BI38/'en niveau par secteurs'!P38-1)*100</f>
        <v>8.588146750908642</v>
      </c>
      <c r="Q37">
        <f>('en niveau par secteurs'!BJ38/'en niveau par secteurs'!Q38-1)*100</f>
        <v>21.659758353857981</v>
      </c>
      <c r="R37">
        <f>('en niveau par secteurs'!BK38/'en niveau par secteurs'!R38-1)*100</f>
        <v>31.062431790372734</v>
      </c>
      <c r="S37">
        <f>('en niveau par secteurs'!BL38/'en niveau par secteurs'!S38-1)*100</f>
        <v>12.113626492265972</v>
      </c>
      <c r="T37">
        <f>('en niveau par secteurs'!BM38/'en niveau par secteurs'!T38-1)*100</f>
        <v>17.151913819066223</v>
      </c>
      <c r="U37">
        <f>('en niveau par secteurs'!BN38/'en niveau par secteurs'!U38-1)*100</f>
        <v>7.3080444667381173</v>
      </c>
      <c r="V37">
        <f>('en niveau par secteurs'!BO38/'en niveau par secteurs'!V38-1)*100</f>
        <v>-79.404924402782996</v>
      </c>
      <c r="W37" s="37">
        <f>('en niveau par secteurs'!BP38/'en niveau par secteurs'!W38-1)*100</f>
        <v>-74.793442594685985</v>
      </c>
      <c r="X37" s="37">
        <f>('en niveau par secteurs'!BQ38/'en niveau par secteurs'!X38-1)*100</f>
        <v>275.89746059388028</v>
      </c>
      <c r="Y37" s="37">
        <f>('en niveau par secteurs'!BR38/'en niveau par secteurs'!Y38-1)*100</f>
        <v>-51.281023122097437</v>
      </c>
      <c r="Z37" s="37">
        <f>('en niveau par secteurs'!BS38/'en niveau par secteurs'!Z38-1)*100</f>
        <v>-99.721930792948399</v>
      </c>
      <c r="AA37" s="37">
        <f>('en niveau par secteurs'!BT38/'en niveau par secteurs'!AA38-1)*100</f>
        <v>-99.853923408084484</v>
      </c>
      <c r="AB37" s="37">
        <f>('en niveau par secteurs'!BU38/'en niveau par secteurs'!AB38-1)*100</f>
        <v>-92.768317403221019</v>
      </c>
      <c r="AC37" s="37">
        <f>('en niveau par secteurs'!BV38/'en niveau par secteurs'!AC38-1)*100</f>
        <v>-50.463797008649223</v>
      </c>
      <c r="AD37" s="37">
        <f>('en niveau par secteurs'!BW38/'en niveau par secteurs'!AD38-1)*100</f>
        <v>-10.473191498217938</v>
      </c>
      <c r="AE37" s="37">
        <f>('en niveau par secteurs'!BX38/'en niveau par secteurs'!AE38-1)*100</f>
        <v>-30.360945950656738</v>
      </c>
      <c r="AF37" s="37">
        <f>('en niveau par secteurs'!BY38/'en niveau par secteurs'!AF38-1)*100</f>
        <v>-99.985034430458256</v>
      </c>
      <c r="AG37" s="37">
        <f>('en niveau par secteurs'!BZ38/'en niveau par secteurs'!AG38-1)*100</f>
        <v>-68.850753714980172</v>
      </c>
      <c r="AH37" s="37">
        <f>('en niveau par secteurs'!CA38/'en niveau par secteurs'!AH38-1)*100</f>
        <v>84.341841160580614</v>
      </c>
      <c r="AI37" s="37">
        <f>('en niveau par secteurs'!CB38/'en niveau par secteurs'!AI38-1)*100</f>
        <v>36170.219203037901</v>
      </c>
      <c r="AJ37" s="37">
        <f>('en niveau par secteurs'!CC38/'en niveau par secteurs'!AJ38-1)*100</f>
        <v>49.929546021877293</v>
      </c>
      <c r="AK37" s="37">
        <f>('en niveau par secteurs'!CD38/'en niveau par secteurs'!AK38-1)*100</f>
        <v>598.65750726094211</v>
      </c>
      <c r="AL37" s="37">
        <f>('en niveau par secteurs'!CE38/'en niveau par secteurs'!AL38-1)*100</f>
        <v>409.98732444484159</v>
      </c>
    </row>
    <row r="38" spans="1:38" x14ac:dyDescent="0.25">
      <c r="A38">
        <f>'en niveau par secteurs'!A39</f>
        <v>2041</v>
      </c>
      <c r="B38">
        <f>('en niveau par secteurs'!AU39/'en niveau par secteurs'!B39-1)*100</f>
        <v>31.916863560025142</v>
      </c>
      <c r="C38">
        <f>('en niveau par secteurs'!AV39/'en niveau par secteurs'!C39-1)*100</f>
        <v>26.938594424311368</v>
      </c>
      <c r="D38">
        <f>('en niveau par secteurs'!AW39/'en niveau par secteurs'!D39-1)*100</f>
        <v>40.518263590568004</v>
      </c>
      <c r="E38">
        <f>('en niveau par secteurs'!AX39/'en niveau par secteurs'!E39-1)*100</f>
        <v>31.173237673396681</v>
      </c>
      <c r="F38">
        <f>('en niveau par secteurs'!AY39/'en niveau par secteurs'!F39-1)*100</f>
        <v>33.466317248723776</v>
      </c>
      <c r="G38">
        <f>('en niveau par secteurs'!AZ39/'en niveau par secteurs'!G39-1)*100</f>
        <v>26.611288548290446</v>
      </c>
      <c r="H38">
        <f>('en niveau par secteurs'!BA39/'en niveau par secteurs'!H39-1)*100</f>
        <v>76.332766796842307</v>
      </c>
      <c r="I38">
        <f>('en niveau par secteurs'!BB39/'en niveau par secteurs'!I39-1)*100</f>
        <v>342.96229727627087</v>
      </c>
      <c r="J38">
        <f>('en niveau par secteurs'!BC39/'en niveau par secteurs'!J39-1)*100</f>
        <v>1.7505390662481579</v>
      </c>
      <c r="K38">
        <f>('en niveau par secteurs'!BD39/'en niveau par secteurs'!K39-1)*100</f>
        <v>20.95907456878896</v>
      </c>
      <c r="L38">
        <f>('en niveau par secteurs'!BE39/'en niveau par secteurs'!L39-1)*100</f>
        <v>13.642179705147228</v>
      </c>
      <c r="M38">
        <f>('en niveau par secteurs'!BF39/'en niveau par secteurs'!M39-1)*100</f>
        <v>18.42451854889342</v>
      </c>
      <c r="N38">
        <f>('en niveau par secteurs'!BG39/'en niveau par secteurs'!N39-1)*100</f>
        <v>10.915398471279669</v>
      </c>
      <c r="O38">
        <f>('en niveau par secteurs'!BH39/'en niveau par secteurs'!O39-1)*100</f>
        <v>16.398390387447371</v>
      </c>
      <c r="P38">
        <f>('en niveau par secteurs'!BI39/'en niveau par secteurs'!P39-1)*100</f>
        <v>9.5848593761934442</v>
      </c>
      <c r="Q38">
        <f>('en niveau par secteurs'!BJ39/'en niveau par secteurs'!Q39-1)*100</f>
        <v>22.734509866719989</v>
      </c>
      <c r="R38">
        <f>('en niveau par secteurs'!BK39/'en niveau par secteurs'!R39-1)*100</f>
        <v>32.662889649921212</v>
      </c>
      <c r="S38">
        <f>('en niveau par secteurs'!BL39/'en niveau par secteurs'!S39-1)*100</f>
        <v>12.798464919541864</v>
      </c>
      <c r="T38">
        <f>('en niveau par secteurs'!BM39/'en niveau par secteurs'!T39-1)*100</f>
        <v>17.715180250169695</v>
      </c>
      <c r="U38">
        <f>('en niveau par secteurs'!BN39/'en niveau par secteurs'!U39-1)*100</f>
        <v>7.5937154825505893</v>
      </c>
      <c r="V38">
        <f>('en niveau par secteurs'!BO39/'en niveau par secteurs'!V39-1)*100</f>
        <v>-80.776501602753655</v>
      </c>
      <c r="W38" s="37">
        <f>('en niveau par secteurs'!BP39/'en niveau par secteurs'!W39-1)*100</f>
        <v>-77.755988303536867</v>
      </c>
      <c r="X38" s="37">
        <f>('en niveau par secteurs'!BQ39/'en niveau par secteurs'!X39-1)*100</f>
        <v>328.70928155077445</v>
      </c>
      <c r="Y38" s="37">
        <f>('en niveau par secteurs'!BR39/'en niveau par secteurs'!Y39-1)*100</f>
        <v>-58.817399229146126</v>
      </c>
      <c r="Z38" s="37">
        <f>('en niveau par secteurs'!BS39/'en niveau par secteurs'!Z39-1)*100</f>
        <v>-99.681441879072111</v>
      </c>
      <c r="AA38" s="37">
        <f>('en niveau par secteurs'!BT39/'en niveau par secteurs'!AA39-1)*100</f>
        <v>-99.839208990739522</v>
      </c>
      <c r="AB38" s="37">
        <f>('en niveau par secteurs'!BU39/'en niveau par secteurs'!AB39-1)*100</f>
        <v>-94.120942500991262</v>
      </c>
      <c r="AC38" s="37">
        <f>('en niveau par secteurs'!BV39/'en niveau par secteurs'!AC39-1)*100</f>
        <v>-34.660021431822607</v>
      </c>
      <c r="AD38" s="37">
        <f>('en niveau par secteurs'!BW39/'en niveau par secteurs'!AD39-1)*100</f>
        <v>-14.628979201162185</v>
      </c>
      <c r="AE38" s="37">
        <f>('en niveau par secteurs'!BX39/'en niveau par secteurs'!AE39-1)*100</f>
        <v>-34.18907924929163</v>
      </c>
      <c r="AF38" s="37">
        <f>('en niveau par secteurs'!BY39/'en niveau par secteurs'!AF39-1)*100</f>
        <v>-99.985112168368545</v>
      </c>
      <c r="AG38" s="37">
        <f>('en niveau par secteurs'!BZ39/'en niveau par secteurs'!AG39-1)*100</f>
        <v>-72.97729960417503</v>
      </c>
      <c r="AH38" s="37">
        <f>('en niveau par secteurs'!CA39/'en niveau par secteurs'!AH39-1)*100</f>
        <v>85.908963419729645</v>
      </c>
      <c r="AI38" s="37">
        <f>('en niveau par secteurs'!CB39/'en niveau par secteurs'!AI39-1)*100</f>
        <v>40909.434611829412</v>
      </c>
      <c r="AJ38" s="37">
        <f>('en niveau par secteurs'!CC39/'en niveau par secteurs'!AJ39-1)*100</f>
        <v>54.001334436092939</v>
      </c>
      <c r="AK38" s="37">
        <f>('en niveau par secteurs'!CD39/'en niveau par secteurs'!AK39-1)*100</f>
        <v>637.53872944044736</v>
      </c>
      <c r="AL38" s="37">
        <f>('en niveau par secteurs'!CE39/'en niveau par secteurs'!AL39-1)*100</f>
        <v>422.47809957253378</v>
      </c>
    </row>
    <row r="39" spans="1:38" x14ac:dyDescent="0.25">
      <c r="A39">
        <f>'en niveau par secteurs'!A40</f>
        <v>2042</v>
      </c>
      <c r="B39">
        <f>('en niveau par secteurs'!AU40/'en niveau par secteurs'!B40-1)*100</f>
        <v>34.242890188864173</v>
      </c>
      <c r="C39">
        <f>('en niveau par secteurs'!AV40/'en niveau par secteurs'!C40-1)*100</f>
        <v>28.365063756047881</v>
      </c>
      <c r="D39">
        <f>('en niveau par secteurs'!AW40/'en niveau par secteurs'!D40-1)*100</f>
        <v>32.279744255176567</v>
      </c>
      <c r="E39">
        <f>('en niveau par secteurs'!AX40/'en niveau par secteurs'!E40-1)*100</f>
        <v>33.108631479023828</v>
      </c>
      <c r="F39">
        <f>('en niveau par secteurs'!AY40/'en niveau par secteurs'!F40-1)*100</f>
        <v>35.271996239919787</v>
      </c>
      <c r="G39">
        <f>('en niveau par secteurs'!AZ40/'en niveau par secteurs'!G40-1)*100</f>
        <v>28.317089219489677</v>
      </c>
      <c r="H39">
        <f>('en niveau par secteurs'!BA40/'en niveau par secteurs'!H40-1)*100</f>
        <v>82.187488486391899</v>
      </c>
      <c r="I39">
        <f>('en niveau par secteurs'!BB40/'en niveau par secteurs'!I40-1)*100</f>
        <v>377.82455952019001</v>
      </c>
      <c r="J39">
        <f>('en niveau par secteurs'!BC40/'en niveau par secteurs'!J40-1)*100</f>
        <v>1.598099649545226</v>
      </c>
      <c r="K39">
        <f>('en niveau par secteurs'!BD40/'en niveau par secteurs'!K40-1)*100</f>
        <v>22.444895901227135</v>
      </c>
      <c r="L39">
        <f>('en niveau par secteurs'!BE40/'en niveau par secteurs'!L40-1)*100</f>
        <v>14.588366234943084</v>
      </c>
      <c r="M39">
        <f>('en niveau par secteurs'!BF40/'en niveau par secteurs'!M40-1)*100</f>
        <v>19.363721799201848</v>
      </c>
      <c r="N39">
        <f>('en niveau par secteurs'!BG40/'en niveau par secteurs'!N40-1)*100</f>
        <v>11.208472529109081</v>
      </c>
      <c r="O39">
        <f>('en niveau par secteurs'!BH40/'en niveau par secteurs'!O40-1)*100</f>
        <v>17.153096976537419</v>
      </c>
      <c r="P39">
        <f>('en niveau par secteurs'!BI40/'en niveau par secteurs'!P40-1)*100</f>
        <v>10.590010365296987</v>
      </c>
      <c r="Q39">
        <f>('en niveau par secteurs'!BJ40/'en niveau par secteurs'!Q40-1)*100</f>
        <v>23.760651622773608</v>
      </c>
      <c r="R39">
        <f>('en niveau par secteurs'!BK40/'en niveau par secteurs'!R40-1)*100</f>
        <v>34.241022592739313</v>
      </c>
      <c r="S39">
        <f>('en niveau par secteurs'!BL40/'en niveau par secteurs'!S40-1)*100</f>
        <v>13.402336908194101</v>
      </c>
      <c r="T39">
        <f>('en niveau par secteurs'!BM40/'en niveau par secteurs'!T40-1)*100</f>
        <v>18.210135599272938</v>
      </c>
      <c r="U39">
        <f>('en niveau par secteurs'!BN40/'en niveau par secteurs'!U40-1)*100</f>
        <v>7.8639940702604161</v>
      </c>
      <c r="V39">
        <f>('en niveau par secteurs'!BO40/'en niveau par secteurs'!V40-1)*100</f>
        <v>-81.996805782572295</v>
      </c>
      <c r="W39" s="37">
        <f>('en niveau par secteurs'!BP40/'en niveau par secteurs'!W40-1)*100</f>
        <v>-80.496483806973202</v>
      </c>
      <c r="X39" s="37">
        <f>('en niveau par secteurs'!BQ40/'en niveau par secteurs'!X40-1)*100</f>
        <v>386.28603387403422</v>
      </c>
      <c r="Y39" s="37">
        <f>('en niveau par secteurs'!BR40/'en niveau par secteurs'!Y40-1)*100</f>
        <v>-65.621881075291768</v>
      </c>
      <c r="Z39" s="37">
        <f>('en niveau par secteurs'!BS40/'en niveau par secteurs'!Z40-1)*100</f>
        <v>-99.626618084740898</v>
      </c>
      <c r="AA39" s="37">
        <f>('en niveau par secteurs'!BT40/'en niveau par secteurs'!AA40-1)*100</f>
        <v>-99.820563786447693</v>
      </c>
      <c r="AB39" s="37">
        <f>('en niveau par secteurs'!BU40/'en niveau par secteurs'!AB40-1)*100</f>
        <v>-95.305979547149164</v>
      </c>
      <c r="AC39" s="37">
        <f>('en niveau par secteurs'!BV40/'en niveau par secteurs'!AC40-1)*100</f>
        <v>-38.305855351290333</v>
      </c>
      <c r="AD39" s="37">
        <f>('en niveau par secteurs'!BW40/'en niveau par secteurs'!AD40-1)*100</f>
        <v>-17.65873272234052</v>
      </c>
      <c r="AE39" s="37">
        <f>('en niveau par secteurs'!BX40/'en niveau par secteurs'!AE40-1)*100</f>
        <v>-38.719381103719662</v>
      </c>
      <c r="AF39" s="37">
        <f>('en niveau par secteurs'!BY40/'en niveau par secteurs'!AF40-1)*100</f>
        <v>-99.984609295455982</v>
      </c>
      <c r="AG39" s="37">
        <f>('en niveau par secteurs'!BZ40/'en niveau par secteurs'!AG40-1)*100</f>
        <v>-76.56738975252587</v>
      </c>
      <c r="AH39" s="37">
        <f>('en niveau par secteurs'!CA40/'en niveau par secteurs'!AH40-1)*100</f>
        <v>86.569426016658696</v>
      </c>
      <c r="AI39" s="37">
        <f>('en niveau par secteurs'!CB40/'en niveau par secteurs'!AI40-1)*100</f>
        <v>45912.865584913205</v>
      </c>
      <c r="AJ39" s="37">
        <f>('en niveau par secteurs'!CC40/'en niveau par secteurs'!AJ40-1)*100</f>
        <v>57.550593287341599</v>
      </c>
      <c r="AK39" s="37">
        <f>('en niveau par secteurs'!CD40/'en niveau par secteurs'!AK40-1)*100</f>
        <v>674.00149294144944</v>
      </c>
      <c r="AL39" s="37">
        <f>('en niveau par secteurs'!CE40/'en niveau par secteurs'!AL40-1)*100</f>
        <v>432.33969873872235</v>
      </c>
    </row>
    <row r="40" spans="1:38" x14ac:dyDescent="0.25">
      <c r="A40">
        <f>'en niveau par secteurs'!A41</f>
        <v>2043</v>
      </c>
      <c r="B40">
        <f>('en niveau par secteurs'!AU41/'en niveau par secteurs'!B41-1)*100</f>
        <v>36.43584672379572</v>
      </c>
      <c r="C40">
        <f>('en niveau par secteurs'!AV41/'en niveau par secteurs'!C41-1)*100</f>
        <v>29.680035387497817</v>
      </c>
      <c r="D40">
        <f>('en niveau par secteurs'!AW41/'en niveau par secteurs'!D41-1)*100</f>
        <v>24.909747330249221</v>
      </c>
      <c r="E40">
        <f>('en niveau par secteurs'!AX41/'en niveau par secteurs'!E41-1)*100</f>
        <v>34.946936772393798</v>
      </c>
      <c r="F40">
        <f>('en niveau par secteurs'!AY41/'en niveau par secteurs'!F41-1)*100</f>
        <v>36.975648910156323</v>
      </c>
      <c r="G40">
        <f>('en niveau par secteurs'!AZ41/'en niveau par secteurs'!G41-1)*100</f>
        <v>29.947739588164858</v>
      </c>
      <c r="H40">
        <f>('en niveau par secteurs'!BA41/'en niveau par secteurs'!H41-1)*100</f>
        <v>87.94351308089594</v>
      </c>
      <c r="I40">
        <f>('en niveau par secteurs'!BB41/'en niveau par secteurs'!I41-1)*100</f>
        <v>412.8160156593683</v>
      </c>
      <c r="J40">
        <f>('en niveau par secteurs'!BC41/'en niveau par secteurs'!J41-1)*100</f>
        <v>1.4245147235980582</v>
      </c>
      <c r="K40">
        <f>('en niveau par secteurs'!BD41/'en niveau par secteurs'!K41-1)*100</f>
        <v>23.885086365041673</v>
      </c>
      <c r="L40">
        <f>('en niveau par secteurs'!BE41/'en niveau par secteurs'!L41-1)*100</f>
        <v>15.516753731282652</v>
      </c>
      <c r="M40">
        <f>('en niveau par secteurs'!BF41/'en niveau par secteurs'!M41-1)*100</f>
        <v>20.246864853609694</v>
      </c>
      <c r="N40">
        <f>('en niveau par secteurs'!BG41/'en niveau par secteurs'!N41-1)*100</f>
        <v>11.459767108884989</v>
      </c>
      <c r="O40">
        <f>('en niveau par secteurs'!BH41/'en niveau par secteurs'!O41-1)*100</f>
        <v>17.898020926057967</v>
      </c>
      <c r="P40">
        <f>('en niveau par secteurs'!BI41/'en niveau par secteurs'!P41-1)*100</f>
        <v>11.605915737359629</v>
      </c>
      <c r="Q40">
        <f>('en niveau par secteurs'!BJ41/'en niveau par secteurs'!Q41-1)*100</f>
        <v>24.765679292278552</v>
      </c>
      <c r="R40">
        <f>('en niveau par secteurs'!BK41/'en niveau par secteurs'!R41-1)*100</f>
        <v>35.83951206720792</v>
      </c>
      <c r="S40">
        <f>('en niveau par secteurs'!BL41/'en niveau par secteurs'!S41-1)*100</f>
        <v>13.934085265048534</v>
      </c>
      <c r="T40">
        <f>('en niveau par secteurs'!BM41/'en niveau par secteurs'!T41-1)*100</f>
        <v>18.635786157383993</v>
      </c>
      <c r="U40">
        <f>('en niveau par secteurs'!BN41/'en niveau par secteurs'!U41-1)*100</f>
        <v>8.1182677045029905</v>
      </c>
      <c r="V40">
        <f>('en niveau par secteurs'!BO41/'en niveau par secteurs'!V41-1)*100</f>
        <v>-83.086551914739289</v>
      </c>
      <c r="W40" s="37">
        <f>('en niveau par secteurs'!BP41/'en niveau par secteurs'!W41-1)*100</f>
        <v>-83.011014273538521</v>
      </c>
      <c r="X40" s="37">
        <f>('en niveau par secteurs'!BQ41/'en niveau par secteurs'!X41-1)*100</f>
        <v>448.19643059347027</v>
      </c>
      <c r="Y40" s="37">
        <f>('en niveau par secteurs'!BR41/'en niveau par secteurs'!Y41-1)*100</f>
        <v>-73.732078549291586</v>
      </c>
      <c r="Z40" s="37">
        <f>('en niveau par secteurs'!BS41/'en niveau par secteurs'!Z41-1)*100</f>
        <v>-99.552549802089615</v>
      </c>
      <c r="AA40" s="37">
        <f>('en niveau par secteurs'!BT41/'en niveau par secteurs'!AA41-1)*100</f>
        <v>-99.797527918661686</v>
      </c>
      <c r="AB40" s="37">
        <f>('en niveau par secteurs'!BU41/'en niveau par secteurs'!AB41-1)*100</f>
        <v>-96.553922360791191</v>
      </c>
      <c r="AC40" s="37">
        <f>('en niveau par secteurs'!BV41/'en niveau par secteurs'!AC41-1)*100</f>
        <v>-41.54644492954516</v>
      </c>
      <c r="AD40" s="37">
        <f>('en niveau par secteurs'!BW41/'en niveau par secteurs'!AD41-1)*100</f>
        <v>-20.301987190136217</v>
      </c>
      <c r="AE40" s="37">
        <f>('en niveau par secteurs'!BX41/'en niveau par secteurs'!AE41-1)*100</f>
        <v>-40.729693544883496</v>
      </c>
      <c r="AF40" s="37">
        <f>('en niveau par secteurs'!BY41/'en niveau par secteurs'!AF41-1)*100</f>
        <v>-99.984540104574009</v>
      </c>
      <c r="AG40" s="37">
        <f>('en niveau par secteurs'!BZ41/'en niveau par secteurs'!AG41-1)*100</f>
        <v>-79.673864962448874</v>
      </c>
      <c r="AH40" s="37">
        <f>('en niveau par secteurs'!CA41/'en niveau par secteurs'!AH41-1)*100</f>
        <v>86.254680917571179</v>
      </c>
      <c r="AI40" s="37">
        <f>('en niveau par secteurs'!CB41/'en niveau par secteurs'!AI41-1)*100</f>
        <v>51124.167634225123</v>
      </c>
      <c r="AJ40" s="37">
        <f>('en niveau par secteurs'!CC41/'en niveau par secteurs'!AJ41-1)*100</f>
        <v>60.475119803116861</v>
      </c>
      <c r="AK40" s="37">
        <f>('en niveau par secteurs'!CD41/'en niveau par secteurs'!AK41-1)*100</f>
        <v>707.31752396963827</v>
      </c>
      <c r="AL40" s="37">
        <f>('en niveau par secteurs'!CE41/'en niveau par secteurs'!AL41-1)*100</f>
        <v>439.28072976674957</v>
      </c>
    </row>
    <row r="41" spans="1:38" x14ac:dyDescent="0.25">
      <c r="A41">
        <f>'en niveau par secteurs'!A42</f>
        <v>2044</v>
      </c>
      <c r="B41">
        <f>('en niveau par secteurs'!AU42/'en niveau par secteurs'!B42-1)*100</f>
        <v>38.492972782413659</v>
      </c>
      <c r="C41">
        <f>('en niveau par secteurs'!AV42/'en niveau par secteurs'!C42-1)*100</f>
        <v>30.882527627877732</v>
      </c>
      <c r="D41">
        <f>('en niveau par secteurs'!AW42/'en niveau par secteurs'!D42-1)*100</f>
        <v>18.303111070090374</v>
      </c>
      <c r="E41">
        <f>('en niveau par secteurs'!AX42/'en niveau par secteurs'!E42-1)*100</f>
        <v>36.68914348933923</v>
      </c>
      <c r="F41">
        <f>('en niveau par secteurs'!AY42/'en niveau par secteurs'!F42-1)*100</f>
        <v>38.577208296272424</v>
      </c>
      <c r="G41">
        <f>('en niveau par secteurs'!AZ42/'en niveau par secteurs'!G42-1)*100</f>
        <v>31.503346957843448</v>
      </c>
      <c r="H41">
        <f>('en niveau par secteurs'!BA42/'en niveau par secteurs'!H42-1)*100</f>
        <v>93.584919514137297</v>
      </c>
      <c r="I41">
        <f>('en niveau par secteurs'!BB42/'en niveau par secteurs'!I42-1)*100</f>
        <v>447.69575670574147</v>
      </c>
      <c r="J41">
        <f>('en niveau par secteurs'!BC42/'en niveau par secteurs'!J42-1)*100</f>
        <v>1.2369367914941254</v>
      </c>
      <c r="K41">
        <f>('en niveau par secteurs'!BD42/'en niveau par secteurs'!K42-1)*100</f>
        <v>25.281707874865276</v>
      </c>
      <c r="L41">
        <f>('en niveau par secteurs'!BE42/'en niveau par secteurs'!L42-1)*100</f>
        <v>16.428725519584987</v>
      </c>
      <c r="M41">
        <f>('en niveau par secteurs'!BF42/'en niveau par secteurs'!M42-1)*100</f>
        <v>21.076194499891688</v>
      </c>
      <c r="N41">
        <f>('en niveau par secteurs'!BG42/'en niveau par secteurs'!N42-1)*100</f>
        <v>11.674117547537023</v>
      </c>
      <c r="O41">
        <f>('en niveau par secteurs'!BH42/'en niveau par secteurs'!O42-1)*100</f>
        <v>18.642269310341185</v>
      </c>
      <c r="P41">
        <f>('en niveau par secteurs'!BI42/'en niveau par secteurs'!P42-1)*100</f>
        <v>12.637258147724006</v>
      </c>
      <c r="Q41">
        <f>('en niveau par secteurs'!BJ42/'en niveau par secteurs'!Q42-1)*100</f>
        <v>25.774144385339405</v>
      </c>
      <c r="R41">
        <f>('en niveau par secteurs'!BK42/'en niveau par secteurs'!R42-1)*100</f>
        <v>37.495481808859068</v>
      </c>
      <c r="S41">
        <f>('en niveau par secteurs'!BL42/'en niveau par secteurs'!S42-1)*100</f>
        <v>14.40082129215099</v>
      </c>
      <c r="T41">
        <f>('en niveau par secteurs'!BM42/'en niveau par secteurs'!T42-1)*100</f>
        <v>18.993512650089816</v>
      </c>
      <c r="U41">
        <f>('en niveau par secteurs'!BN42/'en niveau par secteurs'!U42-1)*100</f>
        <v>8.3561218835480631</v>
      </c>
      <c r="V41">
        <f>('en niveau par secteurs'!BO42/'en niveau par secteurs'!V42-1)*100</f>
        <v>-84.063190717079522</v>
      </c>
      <c r="W41" s="37">
        <f>('en niveau par secteurs'!BP42/'en niveau par secteurs'!W42-1)*100</f>
        <v>-85.296579574259923</v>
      </c>
      <c r="X41" s="37">
        <f>('en niveau par secteurs'!BQ42/'en niveau par secteurs'!X42-1)*100</f>
        <v>513.84534109776541</v>
      </c>
      <c r="Y41" s="37">
        <f>('en niveau par secteurs'!BR42/'en niveau par secteurs'!Y42-1)*100</f>
        <v>-84.822371516921507</v>
      </c>
      <c r="Z41" s="37">
        <f>('en niveau par secteurs'!BS42/'en niveau par secteurs'!Z42-1)*100</f>
        <v>-99.446927131706602</v>
      </c>
      <c r="AA41" s="37">
        <f>('en niveau par secteurs'!BT42/'en niveau par secteurs'!AA42-1)*100</f>
        <v>-99.768308324022186</v>
      </c>
      <c r="AB41" s="37">
        <f>('en niveau par secteurs'!BU42/'en niveau par secteurs'!AB42-1)*100</f>
        <v>-97.964637544413876</v>
      </c>
      <c r="AC41" s="37">
        <f>('en niveau par secteurs'!BV42/'en niveau par secteurs'!AC42-1)*100</f>
        <v>-44.514911148321524</v>
      </c>
      <c r="AD41" s="37">
        <f>('en niveau par secteurs'!BW42/'en niveau par secteurs'!AD42-1)*100</f>
        <v>-22.686939764334856</v>
      </c>
      <c r="AE41" s="37">
        <f>('en niveau par secteurs'!BX42/'en niveau par secteurs'!AE42-1)*100</f>
        <v>-42.697838954295854</v>
      </c>
      <c r="AF41" s="37">
        <f>('en niveau par secteurs'!BY42/'en niveau par secteurs'!AF42-1)*100</f>
        <v>-99.984297710844956</v>
      </c>
      <c r="AG41" s="37">
        <f>('en niveau par secteurs'!BZ42/'en niveau par secteurs'!AG42-1)*100</f>
        <v>-82.34846512971248</v>
      </c>
      <c r="AH41" s="37">
        <f>('en niveau par secteurs'!CA42/'en niveau par secteurs'!AH42-1)*100</f>
        <v>84.93401217910484</v>
      </c>
      <c r="AI41" s="37">
        <f>('en niveau par secteurs'!CB42/'en niveau par secteurs'!AI42-1)*100</f>
        <v>56480.327848891829</v>
      </c>
      <c r="AJ41" s="37">
        <f>('en niveau par secteurs'!CC42/'en niveau par secteurs'!AJ42-1)*100</f>
        <v>62.69513794802868</v>
      </c>
      <c r="AK41" s="37">
        <f>('en niveau par secteurs'!CD42/'en niveau par secteurs'!AK42-1)*100</f>
        <v>736.86670448726534</v>
      </c>
      <c r="AL41" s="37">
        <f>('en niveau par secteurs'!CE42/'en niveau par secteurs'!AL42-1)*100</f>
        <v>443.11395601842412</v>
      </c>
    </row>
    <row r="42" spans="1:38" x14ac:dyDescent="0.25">
      <c r="A42">
        <f>'en niveau par secteurs'!A43</f>
        <v>2045</v>
      </c>
      <c r="B42">
        <f>('en niveau par secteurs'!AU43/'en niveau par secteurs'!B43-1)*100</f>
        <v>40.41467134693908</v>
      </c>
      <c r="C42">
        <f>('en niveau par secteurs'!AV43/'en niveau par secteurs'!C43-1)*100</f>
        <v>31.975422734990232</v>
      </c>
      <c r="D42">
        <f>('en niveau par secteurs'!AW43/'en niveau par secteurs'!D43-1)*100</f>
        <v>12.366404482943526</v>
      </c>
      <c r="E42">
        <f>('en niveau par secteurs'!AX43/'en niveau par secteurs'!E43-1)*100</f>
        <v>38.337671333440795</v>
      </c>
      <c r="F42">
        <f>('en niveau par secteurs'!AY43/'en niveau par secteurs'!F43-1)*100</f>
        <v>40.080977831533218</v>
      </c>
      <c r="G42">
        <f>('en niveau par secteurs'!AZ43/'en niveau par secteurs'!G43-1)*100</f>
        <v>32.985892868601674</v>
      </c>
      <c r="H42">
        <f>('en niveau par secteurs'!BA43/'en niveau par secteurs'!H43-1)*100</f>
        <v>99.097493644912561</v>
      </c>
      <c r="I42">
        <f>('en niveau par secteurs'!BB43/'en niveau par secteurs'!I43-1)*100</f>
        <v>482.2308433137465</v>
      </c>
      <c r="J42">
        <f>('en niveau par secteurs'!BC43/'en niveau par secteurs'!J43-1)*100</f>
        <v>1.0409134009801146</v>
      </c>
      <c r="K42">
        <f>('en niveau par secteurs'!BD43/'en niveau par secteurs'!K43-1)*100</f>
        <v>26.636702067755813</v>
      </c>
      <c r="L42">
        <f>('en niveau par secteurs'!BE43/'en niveau par secteurs'!L43-1)*100</f>
        <v>17.325930798897904</v>
      </c>
      <c r="M42">
        <f>('en niveau par secteurs'!BF43/'en niveau par secteurs'!M43-1)*100</f>
        <v>21.8545011127121</v>
      </c>
      <c r="N42">
        <f>('en niveau par secteurs'!BG43/'en niveau par secteurs'!N43-1)*100</f>
        <v>11.857210608945978</v>
      </c>
      <c r="O42">
        <f>('en niveau par secteurs'!BH43/'en niveau par secteurs'!O43-1)*100</f>
        <v>19.393721569905018</v>
      </c>
      <c r="P42">
        <f>('en niveau par secteurs'!BI43/'en niveau par secteurs'!P43-1)*100</f>
        <v>13.690659320121167</v>
      </c>
      <c r="Q42">
        <f>('en niveau par secteurs'!BJ43/'en niveau par secteurs'!Q43-1)*100</f>
        <v>26.80953356671467</v>
      </c>
      <c r="R42">
        <f>('en niveau par secteurs'!BK43/'en niveau par secteurs'!R43-1)*100</f>
        <v>39.242833568643817</v>
      </c>
      <c r="S42">
        <f>('en niveau par secteurs'!BL43/'en niveau par secteurs'!S43-1)*100</f>
        <v>14.810769967681047</v>
      </c>
      <c r="T42">
        <f>('en niveau par secteurs'!BM43/'en niveau par secteurs'!T43-1)*100</f>
        <v>19.286648778505967</v>
      </c>
      <c r="U42">
        <f>('en niveau par secteurs'!BN43/'en niveau par secteurs'!U43-1)*100</f>
        <v>8.5774508613769118</v>
      </c>
      <c r="V42">
        <f>('en niveau par secteurs'!BO43/'en niveau par secteurs'!V43-1)*100</f>
        <v>-84.941576105831118</v>
      </c>
      <c r="W42" s="37">
        <f>('en niveau par secteurs'!BP43/'en niveau par secteurs'!W43-1)*100</f>
        <v>-87.353013668941344</v>
      </c>
      <c r="X42" s="37">
        <f>('en niveau par secteurs'!BQ43/'en niveau par secteurs'!X43-1)*100</f>
        <v>582.48916044707255</v>
      </c>
      <c r="Y42" s="37">
        <f>('en niveau par secteurs'!BR43/'en niveau par secteurs'!Y43-1)*100</f>
        <v>-99.979550512778175</v>
      </c>
      <c r="Z42" s="37">
        <f>('en niveau par secteurs'!BS43/'en niveau par secteurs'!Z43-1)*100</f>
        <v>-99.285634027717819</v>
      </c>
      <c r="AA42" s="37">
        <f>('en niveau par secteurs'!BT43/'en niveau par secteurs'!AA43-1)*100</f>
        <v>-99.73031995941119</v>
      </c>
      <c r="AB42" s="37">
        <f>('en niveau par secteurs'!BU43/'en niveau par secteurs'!AB43-1)*100</f>
        <v>-99.640664905808435</v>
      </c>
      <c r="AC42" s="37">
        <f>('en niveau par secteurs'!BV43/'en niveau par secteurs'!AC43-1)*100</f>
        <v>-47.254637016645752</v>
      </c>
      <c r="AD42" s="37">
        <f>('en niveau par secteurs'!BW43/'en niveau par secteurs'!AD43-1)*100</f>
        <v>-24.847587868629784</v>
      </c>
      <c r="AE42" s="37">
        <f>('en niveau par secteurs'!BX43/'en niveau par secteurs'!AE43-1)*100</f>
        <v>-43.314850457822963</v>
      </c>
      <c r="AF42" s="37">
        <f>('en niveau par secteurs'!BY43/'en niveau par secteurs'!AF43-1)*100</f>
        <v>-99.984002386531657</v>
      </c>
      <c r="AG42" s="37">
        <f>('en niveau par secteurs'!BZ43/'en niveau par secteurs'!AG43-1)*100</f>
        <v>-84.641377483373972</v>
      </c>
      <c r="AH42" s="37">
        <f>('en niveau par secteurs'!CA43/'en niveau par secteurs'!AH43-1)*100</f>
        <v>82.610206277765784</v>
      </c>
      <c r="AI42" s="37">
        <f>('en niveau par secteurs'!CB43/'en niveau par secteurs'!AI43-1)*100</f>
        <v>61913.361934594424</v>
      </c>
      <c r="AJ42" s="37">
        <f>('en niveau par secteurs'!CC43/'en niveau par secteurs'!AJ43-1)*100</f>
        <v>64.152579878821768</v>
      </c>
      <c r="AK42" s="37">
        <f>('en niveau par secteurs'!CD43/'en niveau par secteurs'!AK43-1)*100</f>
        <v>762.14690196092181</v>
      </c>
      <c r="AL42" s="37">
        <f>('en niveau par secteurs'!CE43/'en niveau par secteurs'!AL43-1)*100</f>
        <v>443.75000345596209</v>
      </c>
    </row>
    <row r="43" spans="1:38" x14ac:dyDescent="0.25">
      <c r="A43">
        <f>'en niveau par secteurs'!A44</f>
        <v>2046</v>
      </c>
      <c r="B43">
        <f>('en niveau par secteurs'!AU44/'en niveau par secteurs'!B44-1)*100</f>
        <v>42.205174877885064</v>
      </c>
      <c r="C43">
        <f>('en niveau par secteurs'!AV44/'en niveau par secteurs'!C44-1)*100</f>
        <v>32.964879758524312</v>
      </c>
      <c r="D43">
        <f>('en niveau par secteurs'!AW44/'en niveau par secteurs'!D44-1)*100</f>
        <v>7.0357190980832263</v>
      </c>
      <c r="E43">
        <f>('en niveau par secteurs'!AX44/'en niveau par secteurs'!E44-1)*100</f>
        <v>39.89757094931079</v>
      </c>
      <c r="F43">
        <f>('en niveau par secteurs'!AY44/'en niveau par secteurs'!F44-1)*100</f>
        <v>41.494758856440271</v>
      </c>
      <c r="G43">
        <f>('en niveau par secteurs'!AZ44/'en niveau par secteurs'!G44-1)*100</f>
        <v>34.40039663973635</v>
      </c>
      <c r="H43">
        <f>('en niveau par secteurs'!BA44/'en niveau par secteurs'!H44-1)*100</f>
        <v>104.47101258252248</v>
      </c>
      <c r="I43">
        <f>('en niveau par secteurs'!BB44/'en niveau par secteurs'!I44-1)*100</f>
        <v>516.19829357973276</v>
      </c>
      <c r="J43">
        <f>('en niveau par secteurs'!BC44/'en niveau par secteurs'!J44-1)*100</f>
        <v>0.84223683018356255</v>
      </c>
      <c r="K43">
        <f>('en niveau par secteurs'!BD44/'en niveau par secteurs'!K44-1)*100</f>
        <v>27.953530672677761</v>
      </c>
      <c r="L43">
        <f>('en niveau par secteurs'!BE44/'en niveau par secteurs'!L44-1)*100</f>
        <v>18.210627980878847</v>
      </c>
      <c r="M43">
        <f>('en niveau par secteurs'!BF44/'en niveau par secteurs'!M44-1)*100</f>
        <v>22.589560366503747</v>
      </c>
      <c r="N43">
        <f>('en niveau par secteurs'!BG44/'en niveau par secteurs'!N44-1)*100</f>
        <v>12.016780747347045</v>
      </c>
      <c r="O43">
        <f>('en niveau par secteurs'!BH44/'en niveau par secteurs'!O44-1)*100</f>
        <v>20.159983719032759</v>
      </c>
      <c r="P43">
        <f>('en niveau par secteurs'!BI44/'en niveau par secteurs'!P44-1)*100</f>
        <v>14.77440672172159</v>
      </c>
      <c r="Q43">
        <f>('en niveau par secteurs'!BJ44/'en niveau par secteurs'!Q44-1)*100</f>
        <v>27.896936774653767</v>
      </c>
      <c r="R43">
        <f>('en niveau par secteurs'!BK44/'en niveau par secteurs'!R44-1)*100</f>
        <v>41.112697223943954</v>
      </c>
      <c r="S43">
        <f>('en niveau par secteurs'!BL44/'en niveau par secteurs'!S44-1)*100</f>
        <v>15.173632641289881</v>
      </c>
      <c r="T43">
        <f>('en niveau par secteurs'!BM44/'en niveau par secteurs'!T44-1)*100</f>
        <v>19.521350766400513</v>
      </c>
      <c r="U43">
        <f>('en niveau par secteurs'!BN44/'en niveau par secteurs'!U44-1)*100</f>
        <v>8.7824394047851797</v>
      </c>
      <c r="V43">
        <f>('en niveau par secteurs'!BO44/'en niveau par secteurs'!V44-1)*100</f>
        <v>-85.732703720615334</v>
      </c>
      <c r="W43" s="37">
        <f>('en niveau par secteurs'!BP44/'en niveau par secteurs'!W44-1)*100</f>
        <v>-89.186904520490856</v>
      </c>
      <c r="X43" s="37">
        <f>('en niveau par secteurs'!BQ44/'en niveau par secteurs'!X44-1)*100</f>
        <v>653.01379148436661</v>
      </c>
      <c r="Y43" s="37">
        <f>('en niveau par secteurs'!BR44/'en niveau par secteurs'!Y44-1)*100</f>
        <v>-99.967573839891173</v>
      </c>
      <c r="Z43" s="37">
        <f>('en niveau par secteurs'!BS44/'en niveau par secteurs'!Z44-1)*100</f>
        <v>-99.024410513320689</v>
      </c>
      <c r="AA43" s="37">
        <f>('en niveau par secteurs'!BT44/'en niveau par secteurs'!AA44-1)*100</f>
        <v>-99.681379403181197</v>
      </c>
      <c r="AB43" s="37">
        <f>('en niveau par secteurs'!BU44/'en niveau par secteurs'!AB44-1)*100</f>
        <v>-99.297244275897384</v>
      </c>
      <c r="AC43" s="37">
        <f>('en niveau par secteurs'!BV44/'en niveau par secteurs'!AC44-1)*100</f>
        <v>-48.73192691295268</v>
      </c>
      <c r="AD43" s="37">
        <f>('en niveau par secteurs'!BW44/'en niveau par secteurs'!AD44-1)*100</f>
        <v>-25.571052547055451</v>
      </c>
      <c r="AE43" s="37">
        <f>('en niveau par secteurs'!BX44/'en niveau par secteurs'!AE44-1)*100</f>
        <v>-42.018218678050033</v>
      </c>
      <c r="AF43" s="37">
        <f>('en niveau par secteurs'!BY44/'en niveau par secteurs'!AF44-1)*100</f>
        <v>-99.983690922579569</v>
      </c>
      <c r="AG43" s="37">
        <f>('en niveau par secteurs'!BZ44/'en niveau par secteurs'!AG44-1)*100</f>
        <v>-86.599006051861579</v>
      </c>
      <c r="AH43" s="37">
        <f>('en niveau par secteurs'!CA44/'en niveau par secteurs'!AH44-1)*100</f>
        <v>79.368183219500096</v>
      </c>
      <c r="AI43" s="37">
        <f>('en niveau par secteurs'!CB44/'en niveau par secteurs'!AI44-1)*100</f>
        <v>67372.473831757336</v>
      </c>
      <c r="AJ43" s="37">
        <f>('en niveau par secteurs'!CC44/'en niveau par secteurs'!AJ44-1)*100</f>
        <v>64.857455938479049</v>
      </c>
      <c r="AK43" s="37">
        <f>('en niveau par secteurs'!CD44/'en niveau par secteurs'!AK44-1)*100</f>
        <v>783.04260702693421</v>
      </c>
      <c r="AL43" s="37">
        <f>('en niveau par secteurs'!CE44/'en niveau par secteurs'!AL44-1)*100</f>
        <v>441.3507490206589</v>
      </c>
    </row>
    <row r="44" spans="1:38" x14ac:dyDescent="0.25">
      <c r="A44">
        <f>'en niveau par secteurs'!A45</f>
        <v>2047</v>
      </c>
      <c r="B44">
        <f>('en niveau par secteurs'!AU45/'en niveau par secteurs'!B45-1)*100</f>
        <v>43.889500996436738</v>
      </c>
      <c r="C44">
        <f>('en niveau par secteurs'!AV45/'en niveau par secteurs'!C45-1)*100</f>
        <v>33.890474426936464</v>
      </c>
      <c r="D44">
        <f>('en niveau par secteurs'!AW45/'en niveau par secteurs'!D45-1)*100</f>
        <v>2.800110061254979</v>
      </c>
      <c r="E44">
        <f>('en niveau par secteurs'!AX45/'en niveau par secteurs'!E45-1)*100</f>
        <v>41.406699697737068</v>
      </c>
      <c r="F44">
        <f>('en niveau par secteurs'!AY45/'en niveau par secteurs'!F45-1)*100</f>
        <v>42.86379088572243</v>
      </c>
      <c r="G44">
        <f>('en niveau par secteurs'!AZ45/'en niveau par secteurs'!G45-1)*100</f>
        <v>35.770685795735922</v>
      </c>
      <c r="H44">
        <f>('en niveau par secteurs'!BA45/'en niveau par secteurs'!H45-1)*100</f>
        <v>109.71862363282784</v>
      </c>
      <c r="I44">
        <f>('en niveau par secteurs'!BB45/'en niveau par secteurs'!I45-1)*100</f>
        <v>549.37732868046169</v>
      </c>
      <c r="J44">
        <f>('en niveau par secteurs'!BC45/'en niveau par secteurs'!J45-1)*100</f>
        <v>0.6754286505325835</v>
      </c>
      <c r="K44">
        <f>('en niveau par secteurs'!BD45/'en niveau par secteurs'!K45-1)*100</f>
        <v>29.256635131072528</v>
      </c>
      <c r="L44">
        <f>('en niveau par secteurs'!BE45/'en niveau par secteurs'!L45-1)*100</f>
        <v>19.089107188891276</v>
      </c>
      <c r="M44">
        <f>('en niveau par secteurs'!BF45/'en niveau par secteurs'!M45-1)*100</f>
        <v>23.3042277713595</v>
      </c>
      <c r="N44">
        <f>('en niveau par secteurs'!BG45/'en niveau par secteurs'!N45-1)*100</f>
        <v>12.194294717376874</v>
      </c>
      <c r="O44">
        <f>('en niveau par secteurs'!BH45/'en niveau par secteurs'!O45-1)*100</f>
        <v>20.969231713786041</v>
      </c>
      <c r="P44">
        <f>('en niveau par secteurs'!BI45/'en niveau par secteurs'!P45-1)*100</f>
        <v>15.922545046264469</v>
      </c>
      <c r="Q44">
        <f>('en niveau par secteurs'!BJ45/'en niveau par secteurs'!Q45-1)*100</f>
        <v>29.101826521659024</v>
      </c>
      <c r="R44">
        <f>('en niveau par secteurs'!BK45/'en niveau par secteurs'!R45-1)*100</f>
        <v>43.163212743132661</v>
      </c>
      <c r="S44">
        <f>('en niveau par secteurs'!BL45/'en niveau par secteurs'!S45-1)*100</f>
        <v>15.54618418507272</v>
      </c>
      <c r="T44">
        <f>('en niveau par secteurs'!BM45/'en niveau par secteurs'!T45-1)*100</f>
        <v>19.734662549472471</v>
      </c>
      <c r="U44">
        <f>('en niveau par secteurs'!BN45/'en niveau par secteurs'!U45-1)*100</f>
        <v>8.9752425695412761</v>
      </c>
      <c r="V44">
        <f>('en niveau par secteurs'!BO45/'en niveau par secteurs'!V45-1)*100</f>
        <v>-86.446629722362516</v>
      </c>
      <c r="W44" s="37">
        <f>('en niveau par secteurs'!BP45/'en niveau par secteurs'!W45-1)*100</f>
        <v>-90.802165242834548</v>
      </c>
      <c r="X44" s="37">
        <f>('en niveau par secteurs'!BQ45/'en niveau par secteurs'!X45-1)*100</f>
        <v>724.63810096672159</v>
      </c>
      <c r="Y44" s="37">
        <f>('en niveau par secteurs'!BR45/'en niveau par secteurs'!Y45-1)*100</f>
        <v>-99.92875312931308</v>
      </c>
      <c r="Z44" s="37">
        <f>('en niveau par secteurs'!BS45/'en niveau par secteurs'!Z45-1)*100</f>
        <v>-98.503020138980702</v>
      </c>
      <c r="AA44" s="37">
        <f>('en niveau par secteurs'!BT45/'en niveau par secteurs'!AA45-1)*100</f>
        <v>-99.613092696010625</v>
      </c>
      <c r="AB44" s="37">
        <f>('en niveau par secteurs'!BU45/'en niveau par secteurs'!AB45-1)*100</f>
        <v>-99.130274352259434</v>
      </c>
      <c r="AC44" s="37">
        <f>('en niveau par secteurs'!BV45/'en niveau par secteurs'!AC45-1)*100</f>
        <v>-50.204572291758964</v>
      </c>
      <c r="AD44" s="37">
        <f>('en niveau par secteurs'!BW45/'en niveau par secteurs'!AD45-1)*100</f>
        <v>-26.274169258549286</v>
      </c>
      <c r="AE44" s="37">
        <f>('en niveau par secteurs'!BX45/'en niveau par secteurs'!AE45-1)*100</f>
        <v>-40.581183396884477</v>
      </c>
      <c r="AF44" s="37">
        <f>('en niveau par secteurs'!BY45/'en niveau par secteurs'!AF45-1)*100</f>
        <v>-99.983323162519284</v>
      </c>
      <c r="AG44" s="37">
        <f>('en niveau par secteurs'!BZ45/'en niveau par secteurs'!AG45-1)*100</f>
        <v>-88.266145059630077</v>
      </c>
      <c r="AH44" s="37">
        <f>('en niveau par secteurs'!CA45/'en niveau par secteurs'!AH45-1)*100</f>
        <v>75.249768922914868</v>
      </c>
      <c r="AI44" s="37">
        <f>('en niveau par secteurs'!CB45/'en niveau par secteurs'!AI45-1)*100</f>
        <v>72785.638845084992</v>
      </c>
      <c r="AJ44" s="37">
        <f>('en niveau par secteurs'!CC45/'en niveau par secteurs'!AJ45-1)*100</f>
        <v>64.784108749046922</v>
      </c>
      <c r="AK44" s="37">
        <f>('en niveau par secteurs'!CD45/'en niveau par secteurs'!AK45-1)*100</f>
        <v>799.25322269305047</v>
      </c>
      <c r="AL44" s="37">
        <f>('en niveau par secteurs'!CE45/'en niveau par secteurs'!AL45-1)*100</f>
        <v>435.95732940133757</v>
      </c>
    </row>
    <row r="45" spans="1:38" x14ac:dyDescent="0.25">
      <c r="A45">
        <f>'en niveau par secteurs'!A46</f>
        <v>2048</v>
      </c>
      <c r="B45">
        <f>('en niveau par secteurs'!AU46/'en niveau par secteurs'!B46-1)*100</f>
        <v>45.476674506357263</v>
      </c>
      <c r="C45">
        <f>('en niveau par secteurs'!AV46/'en niveau par secteurs'!C46-1)*100</f>
        <v>34.765070976022841</v>
      </c>
      <c r="D45">
        <f>('en niveau par secteurs'!AW46/'en niveau par secteurs'!D46-1)*100</f>
        <v>-1.1135038147648046</v>
      </c>
      <c r="E45">
        <f>('en niveau par secteurs'!AX46/'en niveau par secteurs'!E46-1)*100</f>
        <v>42.860628384348146</v>
      </c>
      <c r="F45">
        <f>('en niveau par secteurs'!AY46/'en niveau par secteurs'!F46-1)*100</f>
        <v>44.176582601482963</v>
      </c>
      <c r="G45">
        <f>('en niveau par secteurs'!AZ46/'en niveau par secteurs'!G46-1)*100</f>
        <v>37.100585816335354</v>
      </c>
      <c r="H45">
        <f>('en niveau par secteurs'!BA46/'en niveau par secteurs'!H46-1)*100</f>
        <v>114.82839196708481</v>
      </c>
      <c r="I45">
        <f>('en niveau par secteurs'!BB46/'en niveau par secteurs'!I46-1)*100</f>
        <v>581.56126860275288</v>
      </c>
      <c r="J45">
        <f>('en niveau par secteurs'!BC46/'en niveau par secteurs'!J46-1)*100</f>
        <v>0.52910697962518238</v>
      </c>
      <c r="K45">
        <f>('en niveau par secteurs'!BD46/'en niveau par secteurs'!K46-1)*100</f>
        <v>30.535514733770341</v>
      </c>
      <c r="L45">
        <f>('en niveau par secteurs'!BE46/'en niveau par secteurs'!L46-1)*100</f>
        <v>19.960028513658902</v>
      </c>
      <c r="M45">
        <f>('en niveau par secteurs'!BF46/'en niveau par secteurs'!M46-1)*100</f>
        <v>23.994755035324378</v>
      </c>
      <c r="N45">
        <f>('en niveau par secteurs'!BG46/'en niveau par secteurs'!N46-1)*100</f>
        <v>12.37014524028648</v>
      </c>
      <c r="O45">
        <f>('en niveau par secteurs'!BH46/'en niveau par secteurs'!O46-1)*100</f>
        <v>21.809750875650202</v>
      </c>
      <c r="P45">
        <f>('en niveau par secteurs'!BI46/'en niveau par secteurs'!P46-1)*100</f>
        <v>17.14405096238567</v>
      </c>
      <c r="Q45">
        <f>('en niveau par secteurs'!BJ46/'en niveau par secteurs'!Q46-1)*100</f>
        <v>30.425069213140297</v>
      </c>
      <c r="R45">
        <f>('en niveau par secteurs'!BK46/'en niveau par secteurs'!R46-1)*100</f>
        <v>45.398016648606585</v>
      </c>
      <c r="S45">
        <f>('en niveau par secteurs'!BL46/'en niveau par secteurs'!S46-1)*100</f>
        <v>15.916273221958633</v>
      </c>
      <c r="T45">
        <f>('en niveau par secteurs'!BM46/'en niveau par secteurs'!T46-1)*100</f>
        <v>19.927723956471823</v>
      </c>
      <c r="U45">
        <f>('en niveau par secteurs'!BN46/'en niveau par secteurs'!U46-1)*100</f>
        <v>9.1565531760999352</v>
      </c>
      <c r="V45">
        <f>('en niveau par secteurs'!BO46/'en niveau par secteurs'!V46-1)*100</f>
        <v>-87.093376061362264</v>
      </c>
      <c r="W45" s="37">
        <f>('en niveau par secteurs'!BP46/'en niveau par secteurs'!W46-1)*100</f>
        <v>-92.209310939134909</v>
      </c>
      <c r="X45" s="37">
        <f>('en niveau par secteurs'!BQ46/'en niveau par secteurs'!X46-1)*100</f>
        <v>796.49461622861327</v>
      </c>
      <c r="Y45" s="37">
        <f>('en niveau par secteurs'!BR46/'en niveau par secteurs'!Y46-1)*100</f>
        <v>0</v>
      </c>
      <c r="Z45" s="37">
        <f>('en niveau par secteurs'!BS46/'en niveau par secteurs'!Z46-1)*100</f>
        <v>-96.971527552810642</v>
      </c>
      <c r="AA45" s="37">
        <f>('en niveau par secteurs'!BT46/'en niveau par secteurs'!AA46-1)*100</f>
        <v>-99.512016761220963</v>
      </c>
      <c r="AB45" s="37">
        <f>('en niveau par secteurs'!BU46/'en niveau par secteurs'!AB46-1)*100</f>
        <v>-98.872092311926409</v>
      </c>
      <c r="AC45" s="37">
        <f>('en niveau par secteurs'!BV46/'en niveau par secteurs'!AC46-1)*100</f>
        <v>-51.829558858571076</v>
      </c>
      <c r="AD45" s="37">
        <f>('en niveau par secteurs'!BW46/'en niveau par secteurs'!AD46-1)*100</f>
        <v>-27.138871313051304</v>
      </c>
      <c r="AE45" s="37">
        <f>('en niveau par secteurs'!BX46/'en niveau par secteurs'!AE46-1)*100</f>
        <v>-39.513171934734949</v>
      </c>
      <c r="AF45" s="37">
        <f>('en niveau par secteurs'!BY46/'en niveau par secteurs'!AF46-1)*100</f>
        <v>-99.982895727362461</v>
      </c>
      <c r="AG45" s="37">
        <f>('en niveau par secteurs'!BZ46/'en niveau par secteurs'!AG46-1)*100</f>
        <v>-89.685352976970449</v>
      </c>
      <c r="AH45" s="37">
        <f>('en niveau par secteurs'!CA46/'en niveau par secteurs'!AH46-1)*100</f>
        <v>70.28514113778499</v>
      </c>
      <c r="AI45" s="37">
        <f>('en niveau par secteurs'!CB46/'en niveau par secteurs'!AI46-1)*100</f>
        <v>78065.69643744218</v>
      </c>
      <c r="AJ45" s="37">
        <f>('en niveau par secteurs'!CC46/'en niveau par secteurs'!AJ46-1)*100</f>
        <v>63.894657320506539</v>
      </c>
      <c r="AK45" s="37">
        <f>('en niveau par secteurs'!CD46/'en niveau par secteurs'!AK46-1)*100</f>
        <v>810.42034844954787</v>
      </c>
      <c r="AL45" s="37">
        <f>('en niveau par secteurs'!CE46/'en niveau par secteurs'!AL46-1)*100</f>
        <v>427.58028661874067</v>
      </c>
    </row>
    <row r="46" spans="1:38" x14ac:dyDescent="0.25">
      <c r="A46">
        <f>'en niveau par secteurs'!A47</f>
        <v>2049</v>
      </c>
      <c r="B46">
        <f>('en niveau par secteurs'!AU47/'en niveau par secteurs'!B47-1)*100</f>
        <v>46.970690875960045</v>
      </c>
      <c r="C46">
        <f>('en niveau par secteurs'!AV47/'en niveau par secteurs'!C47-1)*100</f>
        <v>35.593635884262412</v>
      </c>
      <c r="D46">
        <f>('en niveau par secteurs'!AW47/'en niveau par secteurs'!D47-1)*100</f>
        <v>-4.7391851661852229</v>
      </c>
      <c r="E46">
        <f>('en niveau par secteurs'!AX47/'en niveau par secteurs'!E47-1)*100</f>
        <v>44.255644158079207</v>
      </c>
      <c r="F46">
        <f>('en niveau par secteurs'!AY47/'en niveau par secteurs'!F47-1)*100</f>
        <v>45.4206718238392</v>
      </c>
      <c r="G46">
        <f>('en niveau par secteurs'!AZ47/'en niveau par secteurs'!G47-1)*100</f>
        <v>38.389506540008078</v>
      </c>
      <c r="H46">
        <f>('en niveau par secteurs'!BA47/'en niveau par secteurs'!H47-1)*100</f>
        <v>119.78848709362336</v>
      </c>
      <c r="I46">
        <f>('en niveau par secteurs'!BB47/'en niveau par secteurs'!I47-1)*100</f>
        <v>612.5682366360918</v>
      </c>
      <c r="J46">
        <f>('en niveau par secteurs'!BC47/'en niveau par secteurs'!J47-1)*100</f>
        <v>0.39553502855864675</v>
      </c>
      <c r="K46">
        <f>('en niveau par secteurs'!BD47/'en niveau par secteurs'!K47-1)*100</f>
        <v>31.782528567619984</v>
      </c>
      <c r="L46">
        <f>('en niveau par secteurs'!BE47/'en niveau par secteurs'!L47-1)*100</f>
        <v>20.821785670992199</v>
      </c>
      <c r="M46">
        <f>('en niveau par secteurs'!BF47/'en niveau par secteurs'!M47-1)*100</f>
        <v>24.655064944276695</v>
      </c>
      <c r="N46">
        <f>('en niveau par secteurs'!BG47/'en niveau par secteurs'!N47-1)*100</f>
        <v>12.530958390851676</v>
      </c>
      <c r="O46">
        <f>('en niveau par secteurs'!BH47/'en niveau par secteurs'!O47-1)*100</f>
        <v>22.679195078257621</v>
      </c>
      <c r="P46">
        <f>('en niveau par secteurs'!BI47/'en niveau par secteurs'!P47-1)*100</f>
        <v>18.445041901111047</v>
      </c>
      <c r="Q46">
        <f>('en niveau par secteurs'!BJ47/'en niveau par secteurs'!Q47-1)*100</f>
        <v>31.873461342458231</v>
      </c>
      <c r="R46">
        <f>('en niveau par secteurs'!BK47/'en niveau par secteurs'!R47-1)*100</f>
        <v>47.822275165582241</v>
      </c>
      <c r="S46">
        <f>('en niveau par secteurs'!BL47/'en niveau par secteurs'!S47-1)*100</f>
        <v>16.281010655802277</v>
      </c>
      <c r="T46">
        <f>('en niveau par secteurs'!BM47/'en niveau par secteurs'!T47-1)*100</f>
        <v>20.099901708714405</v>
      </c>
      <c r="U46">
        <f>('en niveau par secteurs'!BN47/'en niveau par secteurs'!U47-1)*100</f>
        <v>9.3268953527245735</v>
      </c>
      <c r="V46">
        <f>('en niveau par secteurs'!BO47/'en niveau par secteurs'!V47-1)*100</f>
        <v>-87.681208029530197</v>
      </c>
      <c r="W46" s="37">
        <f>('en niveau par secteurs'!BP47/'en niveau par secteurs'!W47-1)*100</f>
        <v>-93.422906165934862</v>
      </c>
      <c r="X46" s="37">
        <f>('en niveau par secteurs'!BQ47/'en niveau par secteurs'!X47-1)*100</f>
        <v>867.68019236343775</v>
      </c>
      <c r="Y46" s="37">
        <f>('en niveau par secteurs'!BR47/'en niveau par secteurs'!Y47-1)*100</f>
        <v>0</v>
      </c>
      <c r="Z46" s="37">
        <f>('en niveau par secteurs'!BS47/'en niveau par secteurs'!Z47-1)*100</f>
        <v>-12.567233731661243</v>
      </c>
      <c r="AA46" s="37">
        <f>('en niveau par secteurs'!BT47/'en niveau par secteurs'!AA47-1)*100</f>
        <v>-99.347708156561694</v>
      </c>
      <c r="AB46" s="37">
        <f>('en niveau par secteurs'!BU47/'en niveau par secteurs'!AB47-1)*100</f>
        <v>-98.421748861037202</v>
      </c>
      <c r="AC46" s="37">
        <f>('en niveau par secteurs'!BV47/'en niveau par secteurs'!AC47-1)*100</f>
        <v>-53.079182582950544</v>
      </c>
      <c r="AD46" s="37">
        <f>('en niveau par secteurs'!BW47/'en niveau par secteurs'!AD47-1)*100</f>
        <v>-27.518800895994723</v>
      </c>
      <c r="AE46" s="37">
        <f>('en niveau par secteurs'!BX47/'en niveau par secteurs'!AE47-1)*100</f>
        <v>-35.70010877719001</v>
      </c>
      <c r="AF46" s="37">
        <f>('en niveau par secteurs'!BY47/'en niveau par secteurs'!AF47-1)*100</f>
        <v>-99.982498341363438</v>
      </c>
      <c r="AG46" s="37">
        <f>('en niveau par secteurs'!BZ47/'en niveau par secteurs'!AG47-1)*100</f>
        <v>-90.894083756432281</v>
      </c>
      <c r="AH46" s="37">
        <f>('en niveau par secteurs'!CA47/'en niveau par secteurs'!AH47-1)*100</f>
        <v>64.531718944827816</v>
      </c>
      <c r="AI46" s="37">
        <f>('en niveau par secteurs'!CB47/'en niveau par secteurs'!AI47-1)*100</f>
        <v>83126.407904108026</v>
      </c>
      <c r="AJ46" s="37">
        <f>('en niveau par secteurs'!CC47/'en niveau par secteurs'!AJ47-1)*100</f>
        <v>62.176106342916967</v>
      </c>
      <c r="AK46" s="37">
        <f>('en niveau par secteurs'!CD47/'en niveau par secteurs'!AK47-1)*100</f>
        <v>816.32734457555478</v>
      </c>
      <c r="AL46" s="37">
        <f>('en niveau par secteurs'!CE47/'en niveau par secteurs'!AL47-1)*100</f>
        <v>416.31833427567557</v>
      </c>
    </row>
    <row r="47" spans="1:38" x14ac:dyDescent="0.25">
      <c r="A47">
        <f>'en niveau par secteurs'!A48</f>
        <v>2050</v>
      </c>
      <c r="B47">
        <f>('en niveau par secteurs'!AU48/'en niveau par secteurs'!B48-1)*100</f>
        <v>48.374533607778304</v>
      </c>
      <c r="C47">
        <f>('en niveau par secteurs'!AV48/'en niveau par secteurs'!C48-1)*100</f>
        <v>36.377957103843748</v>
      </c>
      <c r="D47">
        <f>('en niveau par secteurs'!AW48/'en niveau par secteurs'!D48-1)*100</f>
        <v>-8.0869109921369535</v>
      </c>
      <c r="E47">
        <f>('en niveau par secteurs'!AX48/'en niveau par secteurs'!E48-1)*100</f>
        <v>45.592250835309159</v>
      </c>
      <c r="F47">
        <f>('en niveau par secteurs'!AY48/'en niveau par secteurs'!F48-1)*100</f>
        <v>46.597559152554012</v>
      </c>
      <c r="G47">
        <f>('en niveau par secteurs'!AZ48/'en niveau par secteurs'!G48-1)*100</f>
        <v>39.638578840024842</v>
      </c>
      <c r="H47">
        <f>('en niveau par secteurs'!BA48/'en niveau par secteurs'!H48-1)*100</f>
        <v>124.59347206707827</v>
      </c>
      <c r="I47">
        <f>('en niveau par secteurs'!BB48/'en niveau par secteurs'!I48-1)*100</f>
        <v>642.23009513867203</v>
      </c>
      <c r="J47">
        <f>('en niveau par secteurs'!BC48/'en niveau par secteurs'!J48-1)*100</f>
        <v>0.27385148370060453</v>
      </c>
      <c r="K47">
        <f>('en niveau par secteurs'!BD48/'en niveau par secteurs'!K48-1)*100</f>
        <v>32.996645896899565</v>
      </c>
      <c r="L47">
        <f>('en niveau par secteurs'!BE48/'en niveau par secteurs'!L48-1)*100</f>
        <v>21.673907107101375</v>
      </c>
      <c r="M47">
        <f>('en niveau par secteurs'!BF48/'en niveau par secteurs'!M48-1)*100</f>
        <v>25.289426138162895</v>
      </c>
      <c r="N47">
        <f>('en niveau par secteurs'!BG48/'en niveau par secteurs'!N48-1)*100</f>
        <v>12.679789152704579</v>
      </c>
      <c r="O47">
        <f>('en niveau par secteurs'!BH48/'en niveau par secteurs'!O48-1)*100</f>
        <v>23.579919757234414</v>
      </c>
      <c r="P47">
        <f>('en niveau par secteurs'!BI48/'en niveau par secteurs'!P48-1)*100</f>
        <v>19.831648922810217</v>
      </c>
      <c r="Q47">
        <f>('en niveau par secteurs'!BJ48/'en niveau par secteurs'!Q48-1)*100</f>
        <v>33.458793071433</v>
      </c>
      <c r="R47">
        <f>('en niveau par secteurs'!BK48/'en niveau par secteurs'!R48-1)*100</f>
        <v>50.443390594985125</v>
      </c>
      <c r="S47">
        <f>('en niveau par secteurs'!BL48/'en niveau par secteurs'!S48-1)*100</f>
        <v>16.641613083409858</v>
      </c>
      <c r="T47">
        <f>('en niveau par secteurs'!BM48/'en niveau par secteurs'!T48-1)*100</f>
        <v>20.253094226069624</v>
      </c>
      <c r="U47">
        <f>('en niveau par secteurs'!BN48/'en niveau par secteurs'!U48-1)*100</f>
        <v>9.4868964266614739</v>
      </c>
      <c r="V47">
        <f>('en niveau par secteurs'!BO48/'en niveau par secteurs'!V48-1)*100</f>
        <v>-88.216334615145414</v>
      </c>
      <c r="W47" s="37">
        <f>('en niveau par secteurs'!BP48/'en niveau par secteurs'!W48-1)*100</f>
        <v>-94.459845685240964</v>
      </c>
      <c r="X47" s="37">
        <f>('en niveau par secteurs'!BQ48/'en niveau par secteurs'!X48-1)*100</f>
        <v>937.29504508854211</v>
      </c>
      <c r="Y47" s="37">
        <f>('en niveau par secteurs'!BR48/'en niveau par secteurs'!Y48-1)*100</f>
        <v>0</v>
      </c>
      <c r="Z47" s="37">
        <f>('en niveau par secteurs'!BS48/'en niveau par secteurs'!Z48-1)*100</f>
        <v>0</v>
      </c>
      <c r="AA47" s="37">
        <f>('en niveau par secteurs'!BT48/'en niveau par secteurs'!AA48-1)*100</f>
        <v>-99.035732090060293</v>
      </c>
      <c r="AB47" s="37">
        <f>('en niveau par secteurs'!BU48/'en niveau par secteurs'!AB48-1)*100</f>
        <v>-97.444301316941178</v>
      </c>
      <c r="AC47" s="37">
        <f>('en niveau par secteurs'!BV48/'en niveau par secteurs'!AC48-1)*100</f>
        <v>-53.544078806464903</v>
      </c>
      <c r="AD47" s="37">
        <f>('en niveau par secteurs'!BW48/'en niveau par secteurs'!AD48-1)*100</f>
        <v>-26.884202047111906</v>
      </c>
      <c r="AE47" s="37">
        <f>('en niveau par secteurs'!BX48/'en niveau par secteurs'!AE48-1)*100</f>
        <v>-26.500662560729626</v>
      </c>
      <c r="AF47" s="37">
        <f>('en niveau par secteurs'!BY48/'en niveau par secteurs'!AF48-1)*100</f>
        <v>-99.981941033183617</v>
      </c>
      <c r="AG47" s="37">
        <f>('en niveau par secteurs'!BZ48/'en niveau par secteurs'!AG48-1)*100</f>
        <v>-91.9248035196985</v>
      </c>
      <c r="AH47" s="37">
        <f>('en niveau par secteurs'!CA48/'en niveau par secteurs'!AH48-1)*100</f>
        <v>58.066243342018822</v>
      </c>
      <c r="AI47" s="37">
        <f>('en niveau par secteurs'!CB48/'en niveau par secteurs'!AI48-1)*100</f>
        <v>87884.251760049185</v>
      </c>
      <c r="AJ47" s="37">
        <f>('en niveau par secteurs'!CC48/'en niveau par secteurs'!AJ48-1)*100</f>
        <v>59.636958665127878</v>
      </c>
      <c r="AK47" s="37">
        <f>('en niveau par secteurs'!CD48/'en niveau par secteurs'!AK48-1)*100</f>
        <v>816.87885138465879</v>
      </c>
      <c r="AL47" s="37">
        <f>('en niveau par secteurs'!CE48/'en niveau par secteurs'!AL48-1)*100</f>
        <v>402.33728179539156</v>
      </c>
    </row>
    <row r="48" spans="1:38" x14ac:dyDescent="0.25">
      <c r="A48">
        <f>'en niveau par secteurs'!A49</f>
        <v>2049</v>
      </c>
      <c r="B48">
        <f>('en niveau par secteurs'!AU49/'en niveau par secteurs'!B49-1)*100</f>
        <v>38.821819630751222</v>
      </c>
      <c r="C48">
        <f>('en niveau par secteurs'!AV49/'en niveau par secteurs'!C49-1)*100</f>
        <v>21.1118162419478</v>
      </c>
      <c r="D48">
        <f>('en niveau par secteurs'!AW49/'en niveau par secteurs'!D49-1)*100</f>
        <v>-24.839707803983259</v>
      </c>
      <c r="E48">
        <f>('en niveau par secteurs'!AX49/'en niveau par secteurs'!E49-1)*100</f>
        <v>24.914774028862617</v>
      </c>
      <c r="F48">
        <f>('en niveau par secteurs'!AY49/'en niveau par secteurs'!F49-1)*100</f>
        <v>30.977556750089576</v>
      </c>
      <c r="G48">
        <f>('en niveau par secteurs'!AZ49/'en niveau par secteurs'!G49-1)*100</f>
        <v>20.770674888969776</v>
      </c>
      <c r="H48">
        <f>('en niveau par secteurs'!BA49/'en niveau par secteurs'!H49-1)*100</f>
        <v>68.809578739241587</v>
      </c>
      <c r="I48">
        <f>('en niveau par secteurs'!BB49/'en niveau par secteurs'!I49-1)*100</f>
        <v>242.00853516377671</v>
      </c>
      <c r="J48">
        <f>('en niveau par secteurs'!BC49/'en niveau par secteurs'!J49-1)*100</f>
        <v>-5.2196811778036922</v>
      </c>
      <c r="K48">
        <f>('en niveau par secteurs'!BD49/'en niveau par secteurs'!K49-1)*100</f>
        <v>15.115343648846814</v>
      </c>
      <c r="L48">
        <f>('en niveau par secteurs'!BE49/'en niveau par secteurs'!L49-1)*100</f>
        <v>6.5709596190054231</v>
      </c>
      <c r="M48">
        <f>('en niveau par secteurs'!BF49/'en niveau par secteurs'!M49-1)*100</f>
        <v>12.591461968747165</v>
      </c>
      <c r="N48">
        <f>('en niveau par secteurs'!BG49/'en niveau par secteurs'!N49-1)*100</f>
        <v>7.2091323225761395</v>
      </c>
      <c r="O48">
        <f>('en niveau par secteurs'!BH49/'en niveau par secteurs'!O49-1)*100</f>
        <v>64.225075011763309</v>
      </c>
      <c r="P48">
        <f>('en niveau par secteurs'!BI49/'en niveau par secteurs'!P49-1)*100</f>
        <v>134.70363087460012</v>
      </c>
      <c r="Q48">
        <f>('en niveau par secteurs'!BJ49/'en niveau par secteurs'!Q49-1)*100</f>
        <v>142.35931246466166</v>
      </c>
      <c r="R48">
        <f>('en niveau par secteurs'!BK49/'en niveau par secteurs'!R49-1)*100</f>
        <v>57.896486137428262</v>
      </c>
      <c r="S48">
        <f>('en niveau par secteurs'!BL49/'en niveau par secteurs'!S49-1)*100</f>
        <v>29.613823652461303</v>
      </c>
      <c r="T48">
        <f>('en niveau par secteurs'!BM49/'en niveau par secteurs'!T49-1)*100</f>
        <v>12.156008679387597</v>
      </c>
      <c r="U48">
        <f>('en niveau par secteurs'!BN49/'en niveau par secteurs'!U49-1)*100</f>
        <v>7.0446829543117762</v>
      </c>
      <c r="V48">
        <f>('en niveau par secteurs'!BO49/'en niveau par secteurs'!V49-1)*100</f>
        <v>-85.008629146800814</v>
      </c>
      <c r="W48" s="37">
        <f>('en niveau par secteurs'!BP49/'en niveau par secteurs'!W49-1)*100</f>
        <v>-93.334490992416278</v>
      </c>
      <c r="X48" s="37">
        <f>('en niveau par secteurs'!BQ49/'en niveau par secteurs'!X49-1)*100</f>
        <v>836.68842980922045</v>
      </c>
      <c r="Y48" s="37">
        <f>('en niveau par secteurs'!BR49/'en niveau par secteurs'!Y49-1)*100</f>
        <v>0</v>
      </c>
      <c r="Z48" s="37">
        <f>('en niveau par secteurs'!BS49/'en niveau par secteurs'!Z49-1)*100</f>
        <v>244.7034893848199</v>
      </c>
      <c r="AA48" s="37">
        <f>('en niveau par secteurs'!BT49/'en niveau par secteurs'!AA49-1)*100</f>
        <v>-99.355370192397629</v>
      </c>
      <c r="AB48" s="37">
        <f>('en niveau par secteurs'!BU49/'en niveau par secteurs'!AB49-1)*100</f>
        <v>-98.437546591139991</v>
      </c>
      <c r="AC48" s="37">
        <f>('en niveau par secteurs'!BV49/'en niveau par secteurs'!AC49-1)*100</f>
        <v>-59.765001301132735</v>
      </c>
      <c r="AD48" s="37">
        <f>('en niveau par secteurs'!BW49/'en niveau par secteurs'!AD49-1)*100</f>
        <v>-36.220120125063495</v>
      </c>
      <c r="AE48" s="37">
        <f>('en niveau par secteurs'!BX49/'en niveau par secteurs'!AE49-1)*100</f>
        <v>-97.970743083437753</v>
      </c>
      <c r="AF48" s="37">
        <f>('en niveau par secteurs'!BY49/'en niveau par secteurs'!AF49-1)*100</f>
        <v>-99.982798536803628</v>
      </c>
      <c r="AG48" s="37">
        <f>('en niveau par secteurs'!BZ49/'en niveau par secteurs'!AG49-1)*100</f>
        <v>-89.643250276564586</v>
      </c>
      <c r="AH48" s="37">
        <f>('en niveau par secteurs'!CA49/'en niveau par secteurs'!AH49-1)*100</f>
        <v>68.083137725372467</v>
      </c>
      <c r="AI48" s="37">
        <f>('en niveau par secteurs'!CB49/'en niveau par secteurs'!AI49-1)*100</f>
        <v>91769.767651543851</v>
      </c>
      <c r="AJ48" s="37">
        <f>('en niveau par secteurs'!CC49/'en niveau par secteurs'!AJ49-1)*100</f>
        <v>94.943221101113934</v>
      </c>
      <c r="AK48" s="37">
        <f>('en niveau par secteurs'!CD49/'en niveau par secteurs'!AK49-1)*100</f>
        <v>893.6315432085978</v>
      </c>
      <c r="AL48" s="37">
        <f>('en niveau par secteurs'!CE49/'en niveau par secteurs'!AL49-1)*100</f>
        <v>484.48021440159545</v>
      </c>
    </row>
    <row r="49" spans="1:38" x14ac:dyDescent="0.25">
      <c r="A49">
        <f>'en niveau par secteurs'!A50</f>
        <v>2050</v>
      </c>
      <c r="B49">
        <f>('en niveau par secteurs'!AU50/'en niveau par secteurs'!B50-1)*100</f>
        <v>39.673282682679556</v>
      </c>
      <c r="C49">
        <f>('en niveau par secteurs'!AV50/'en niveau par secteurs'!C50-1)*100</f>
        <v>21.454305719375768</v>
      </c>
      <c r="D49">
        <f>('en niveau par secteurs'!AW50/'en niveau par secteurs'!D50-1)*100</f>
        <v>-26.465040159718743</v>
      </c>
      <c r="E49">
        <f>('en niveau par secteurs'!AX50/'en niveau par secteurs'!E50-1)*100</f>
        <v>25.442606103797051</v>
      </c>
      <c r="F49">
        <f>('en niveau par secteurs'!AY50/'en niveau par secteurs'!F50-1)*100</f>
        <v>31.542620367523668</v>
      </c>
      <c r="G49">
        <f>('en niveau par secteurs'!AZ50/'en niveau par secteurs'!G50-1)*100</f>
        <v>21.258461147498899</v>
      </c>
      <c r="H49">
        <f>('en niveau par secteurs'!BA50/'en niveau par secteurs'!H50-1)*100</f>
        <v>70.969652196835327</v>
      </c>
      <c r="I49">
        <f>('en niveau par secteurs'!BB50/'en niveau par secteurs'!I50-1)*100</f>
        <v>250.58619797453022</v>
      </c>
      <c r="J49">
        <f>('en niveau par secteurs'!BC50/'en niveau par secteurs'!J50-1)*100</f>
        <v>-5.6335360389569882</v>
      </c>
      <c r="K49">
        <f>('en niveau par secteurs'!BD50/'en niveau par secteurs'!K50-1)*100</f>
        <v>15.425545422523035</v>
      </c>
      <c r="L49">
        <f>('en niveau par secteurs'!BE50/'en niveau par secteurs'!L50-1)*100</f>
        <v>6.6499497691826281</v>
      </c>
      <c r="M49">
        <f>('en niveau par secteurs'!BF50/'en niveau par secteurs'!M50-1)*100</f>
        <v>12.670483078333184</v>
      </c>
      <c r="N49">
        <f>('en niveau par secteurs'!BG50/'en niveau par secteurs'!N50-1)*100</f>
        <v>7.1100923919742653</v>
      </c>
      <c r="O49">
        <f>('en niveau par secteurs'!BH50/'en niveau par secteurs'!O50-1)*100</f>
        <v>65.931839654509147</v>
      </c>
      <c r="P49">
        <f>('en niveau par secteurs'!BI50/'en niveau par secteurs'!P50-1)*100</f>
        <v>140.17092532140296</v>
      </c>
      <c r="Q49">
        <f>('en niveau par secteurs'!BJ50/'en niveau par secteurs'!Q50-1)*100</f>
        <v>147.37405542015898</v>
      </c>
      <c r="R49">
        <f>('en niveau par secteurs'!BK50/'en niveau par secteurs'!R50-1)*100</f>
        <v>60.267713687284896</v>
      </c>
      <c r="S49">
        <f>('en niveau par secteurs'!BL50/'en niveau par secteurs'!S50-1)*100</f>
        <v>29.877117097412565</v>
      </c>
      <c r="T49">
        <f>('en niveau par secteurs'!BM50/'en niveau par secteurs'!T50-1)*100</f>
        <v>12.04134691537433</v>
      </c>
      <c r="U49">
        <f>('en niveau par secteurs'!BN50/'en niveau par secteurs'!U50-1)*100</f>
        <v>7.1185756913751952</v>
      </c>
      <c r="V49">
        <f>('en niveau par secteurs'!BO50/'en niveau par secteurs'!V50-1)*100</f>
        <v>-85.543013666775039</v>
      </c>
      <c r="W49" s="37">
        <f>('en niveau par secteurs'!BP50/'en niveau par secteurs'!W50-1)*100</f>
        <v>-94.402901357180014</v>
      </c>
      <c r="X49" s="37">
        <f>('en niveau par secteurs'!BQ50/'en niveau par secteurs'!X50-1)*100</f>
        <v>904.53248269229766</v>
      </c>
      <c r="Y49" s="37">
        <f>('en niveau par secteurs'!BR50/'en niveau par secteurs'!Y50-1)*100</f>
        <v>0</v>
      </c>
      <c r="Z49" s="37">
        <f>('en niveau par secteurs'!BS50/'en niveau par secteurs'!Z50-1)*100</f>
        <v>0</v>
      </c>
      <c r="AA49" s="37">
        <f>('en niveau par secteurs'!BT50/'en niveau par secteurs'!AA50-1)*100</f>
        <v>-99.043364372399864</v>
      </c>
      <c r="AB49" s="37">
        <f>('en niveau par secteurs'!BU50/'en niveau par secteurs'!AB50-1)*100</f>
        <v>-97.454442503684263</v>
      </c>
      <c r="AC49" s="37">
        <f>('en niveau par secteurs'!BV50/'en niveau par secteurs'!AC50-1)*100</f>
        <v>-62.797363175887043</v>
      </c>
      <c r="AD49" s="37">
        <f>('en niveau par secteurs'!BW50/'en niveau par secteurs'!AD50-1)*100</f>
        <v>-38.868946690254269</v>
      </c>
      <c r="AE49" s="37">
        <f>('en niveau par secteurs'!BX50/'en niveau par secteurs'!AE50-1)*100</f>
        <v>-99.819458961483548</v>
      </c>
      <c r="AF49" s="37">
        <f>('en niveau par secteurs'!BY50/'en niveau par secteurs'!AF50-1)*100</f>
        <v>-99.982249448233105</v>
      </c>
      <c r="AG49" s="37">
        <f>('en niveau par secteurs'!BZ50/'en niveau par secteurs'!AG50-1)*100</f>
        <v>-90.931930061812025</v>
      </c>
      <c r="AH49" s="37">
        <f>('en niveau par secteurs'!CA50/'en niveau par secteurs'!AH50-1)*100</f>
        <v>58.361600902994162</v>
      </c>
      <c r="AI49" s="37">
        <f>('en niveau par secteurs'!CB50/'en niveau par secteurs'!AI50-1)*100</f>
        <v>94530.623583606459</v>
      </c>
      <c r="AJ49" s="37">
        <f>('en niveau par secteurs'!CC50/'en niveau par secteurs'!AJ50-1)*100</f>
        <v>88.986132749939898</v>
      </c>
      <c r="AK49" s="37">
        <f>('en niveau par secteurs'!CD50/'en niveau par secteurs'!AK50-1)*100</f>
        <v>873.96877022943329</v>
      </c>
      <c r="AL49" s="37">
        <f>('en niveau par secteurs'!CE50/'en niveau par secteurs'!AL50-1)*100</f>
        <v>457.07114340536475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F129" sqref="F129"/>
    </sheetView>
  </sheetViews>
  <sheetFormatPr baseColWidth="10" defaultRowHeight="15" x14ac:dyDescent="0.25"/>
  <cols>
    <col min="2" max="2" width="14.85546875" customWidth="1"/>
    <col min="5" max="5" width="13.140625" customWidth="1"/>
    <col min="6" max="6" width="13.28515625" customWidth="1"/>
  </cols>
  <sheetData>
    <row r="1" spans="1:11" ht="15.75" x14ac:dyDescent="0.3">
      <c r="B1" t="s">
        <v>63</v>
      </c>
    </row>
    <row r="2" spans="1:11" ht="60" x14ac:dyDescent="0.25">
      <c r="A2" s="1" t="s">
        <v>0</v>
      </c>
      <c r="B2" s="2" t="s">
        <v>29</v>
      </c>
      <c r="C2" s="2" t="s">
        <v>5</v>
      </c>
      <c r="D2" s="2" t="s">
        <v>24</v>
      </c>
      <c r="E2" s="2" t="s">
        <v>36</v>
      </c>
      <c r="F2" s="2" t="s">
        <v>28</v>
      </c>
      <c r="G2" s="2" t="s">
        <v>25</v>
      </c>
      <c r="H2" s="2" t="s">
        <v>26</v>
      </c>
      <c r="I2" s="2" t="s">
        <v>21</v>
      </c>
      <c r="J2" s="2" t="s">
        <v>27</v>
      </c>
      <c r="K2" s="3"/>
    </row>
    <row r="3" spans="1:11" hidden="1" x14ac:dyDescent="0.25">
      <c r="A3" s="1">
        <v>2004</v>
      </c>
      <c r="B3" s="1">
        <f>(('en niveau par secteurs'!AU4+'en niveau par secteurs'!AV4)/('en niveau par secteurs'!B4+'en niveau par secteurs'!C4)-1)*100</f>
        <v>0</v>
      </c>
      <c r="C3" s="1">
        <f>('en niveau par secteurs'!AW4/'en niveau par secteurs'!D4-1)*100</f>
        <v>0</v>
      </c>
      <c r="D3" s="1">
        <f>(SUM('en niveau par secteurs'!AX4:BF4)/SUM('en niveau par secteurs'!E4:M4)-1)*100</f>
        <v>0</v>
      </c>
      <c r="E3" s="1">
        <f>('en niveau par secteurs'!BG4/'en niveau par secteurs'!N4-1)*100</f>
        <v>0</v>
      </c>
      <c r="F3" s="1">
        <f>(SUM('en niveau par secteurs'!BH4:BL4)/SUM('en niveau par secteurs'!O4:S4)-1)*100</f>
        <v>0</v>
      </c>
      <c r="G3" s="1">
        <f>(SUM('en niveau par secteurs'!BO4:CE4)/SUM('en niveau par secteurs'!V4:AL4)-1)*100</f>
        <v>0</v>
      </c>
      <c r="H3" s="1">
        <f>(('en niveau par secteurs'!CP4+'en niveau par secteurs'!CF4+'en niveau par secteurs'!CQ4)/('en niveau par secteurs'!CR4+'en niveau par secteurs'!AM4+'en niveau par secteurs'!CS4)-1)*100</f>
        <v>0</v>
      </c>
      <c r="I3" s="1">
        <f>(('en niveau par secteurs'!BM4+'en niveau par secteurs'!BN4)/('en niveau par secteurs'!T4+'en niveau par secteurs'!U4)-1)*100</f>
        <v>0</v>
      </c>
      <c r="J3" s="1">
        <f>('en niveau par secteurs'!CU4/'en niveau par secteurs'!CV4-1)*100</f>
        <v>0</v>
      </c>
      <c r="K3" s="3"/>
    </row>
    <row r="4" spans="1:11" hidden="1" x14ac:dyDescent="0.25">
      <c r="A4" s="1">
        <v>2005</v>
      </c>
      <c r="B4" s="1">
        <f>(('en niveau par secteurs'!AU5+'en niveau par secteurs'!AV5)/('en niveau par secteurs'!B5+'en niveau par secteurs'!C5)-1)*100</f>
        <v>0</v>
      </c>
      <c r="C4" s="1">
        <f>('en niveau par secteurs'!AW5/'en niveau par secteurs'!D5-1)*100</f>
        <v>0</v>
      </c>
      <c r="D4" s="1">
        <f>(SUM('en niveau par secteurs'!AX5:BF5)/SUM('en niveau par secteurs'!E5:M5)-1)*100</f>
        <v>0</v>
      </c>
      <c r="E4" s="1">
        <f>('en niveau par secteurs'!BG5/'en niveau par secteurs'!N5-1)*100</f>
        <v>0</v>
      </c>
      <c r="F4" s="1">
        <f>(SUM('en niveau par secteurs'!BH5:BL5)/SUM('en niveau par secteurs'!O5:S5)-1)*100</f>
        <v>0</v>
      </c>
      <c r="G4" s="1">
        <f>(SUM('en niveau par secteurs'!BO5:CE5)/SUM('en niveau par secteurs'!V5:AL5)-1)*100</f>
        <v>0</v>
      </c>
      <c r="H4" s="1">
        <f>(('en niveau par secteurs'!CP5+'en niveau par secteurs'!CF5+'en niveau par secteurs'!CQ5)/('en niveau par secteurs'!CR5+'en niveau par secteurs'!AM5+'en niveau par secteurs'!CS5)-1)*100</f>
        <v>0</v>
      </c>
      <c r="I4" s="1">
        <f>(('en niveau par secteurs'!BM5+'en niveau par secteurs'!BN5)/('en niveau par secteurs'!T5+'en niveau par secteurs'!U5)-1)*100</f>
        <v>0</v>
      </c>
      <c r="J4" s="1">
        <f>('en niveau par secteurs'!CU5/'en niveau par secteurs'!CV5-1)*100</f>
        <v>0</v>
      </c>
      <c r="K4" s="3"/>
    </row>
    <row r="5" spans="1:11" hidden="1" x14ac:dyDescent="0.25">
      <c r="A5" s="1">
        <v>2006</v>
      </c>
      <c r="B5" s="1">
        <f>(('en niveau par secteurs'!AU6+'en niveau par secteurs'!AV6)/('en niveau par secteurs'!B6+'en niveau par secteurs'!C6)-1)*100</f>
        <v>0</v>
      </c>
      <c r="C5" s="1">
        <f>('en niveau par secteurs'!AW6/'en niveau par secteurs'!D6-1)*100</f>
        <v>0</v>
      </c>
      <c r="D5" s="1">
        <f>(SUM('en niveau par secteurs'!AX6:BF6)/SUM('en niveau par secteurs'!E6:M6)-1)*100</f>
        <v>0</v>
      </c>
      <c r="E5" s="1">
        <f>('en niveau par secteurs'!BG6/'en niveau par secteurs'!N6-1)*100</f>
        <v>0</v>
      </c>
      <c r="F5" s="1">
        <f>(SUM('en niveau par secteurs'!BH6:BL6)/SUM('en niveau par secteurs'!O6:S6)-1)*100</f>
        <v>0</v>
      </c>
      <c r="G5" s="1">
        <f>(SUM('en niveau par secteurs'!BO6:CE6)/SUM('en niveau par secteurs'!V6:AL6)-1)*100</f>
        <v>0</v>
      </c>
      <c r="H5" s="1">
        <f>(('en niveau par secteurs'!CP6+'en niveau par secteurs'!CF6+'en niveau par secteurs'!CQ6)/('en niveau par secteurs'!CR6+'en niveau par secteurs'!AM6+'en niveau par secteurs'!CS6)-1)*100</f>
        <v>0</v>
      </c>
      <c r="I5" s="1">
        <f>(('en niveau par secteurs'!BM6+'en niveau par secteurs'!BN6)/('en niveau par secteurs'!T6+'en niveau par secteurs'!U6)-1)*100</f>
        <v>0</v>
      </c>
      <c r="J5" s="1">
        <f>('en niveau par secteurs'!CU6/'en niveau par secteurs'!CV6-1)*100</f>
        <v>0</v>
      </c>
      <c r="K5" s="3"/>
    </row>
    <row r="6" spans="1:11" hidden="1" x14ac:dyDescent="0.25">
      <c r="A6" s="1">
        <v>2007</v>
      </c>
      <c r="B6" s="1">
        <f>(('en niveau par secteurs'!AU7+'en niveau par secteurs'!AV7)/('en niveau par secteurs'!B7+'en niveau par secteurs'!C7)-1)*100</f>
        <v>0</v>
      </c>
      <c r="C6" s="1">
        <f>('en niveau par secteurs'!AW7/'en niveau par secteurs'!D7-1)*100</f>
        <v>0</v>
      </c>
      <c r="D6" s="1">
        <f>(SUM('en niveau par secteurs'!AX7:BF7)/SUM('en niveau par secteurs'!E7:M7)-1)*100</f>
        <v>0</v>
      </c>
      <c r="E6" s="1">
        <f>('en niveau par secteurs'!BG7/'en niveau par secteurs'!N7-1)*100</f>
        <v>0</v>
      </c>
      <c r="F6" s="1">
        <f>(SUM('en niveau par secteurs'!BH7:BL7)/SUM('en niveau par secteurs'!O7:S7)-1)*100</f>
        <v>0</v>
      </c>
      <c r="G6" s="1">
        <f>(SUM('en niveau par secteurs'!BO7:CE7)/SUM('en niveau par secteurs'!V7:AL7)-1)*100</f>
        <v>0</v>
      </c>
      <c r="H6" s="1">
        <f>(('en niveau par secteurs'!CP7+'en niveau par secteurs'!CF7+'en niveau par secteurs'!CQ7)/('en niveau par secteurs'!CR7+'en niveau par secteurs'!AM7+'en niveau par secteurs'!CS7)-1)*100</f>
        <v>0</v>
      </c>
      <c r="I6" s="1">
        <f>(('en niveau par secteurs'!BM7+'en niveau par secteurs'!BN7)/('en niveau par secteurs'!T7+'en niveau par secteurs'!U7)-1)*100</f>
        <v>0</v>
      </c>
      <c r="J6" s="1">
        <f>('en niveau par secteurs'!CU7/'en niveau par secteurs'!CV7-1)*100</f>
        <v>0</v>
      </c>
      <c r="K6" s="3"/>
    </row>
    <row r="7" spans="1:11" hidden="1" x14ac:dyDescent="0.25">
      <c r="A7" s="1">
        <v>2008</v>
      </c>
      <c r="B7" s="1">
        <f>(('en niveau par secteurs'!AU8+'en niveau par secteurs'!AV8)/('en niveau par secteurs'!B8+'en niveau par secteurs'!C8)-1)*100</f>
        <v>0</v>
      </c>
      <c r="C7" s="1">
        <f>('en niveau par secteurs'!AW8/'en niveau par secteurs'!D8-1)*100</f>
        <v>0</v>
      </c>
      <c r="D7" s="1">
        <f>(SUM('en niveau par secteurs'!AX8:BF8)/SUM('en niveau par secteurs'!E8:M8)-1)*100</f>
        <v>0</v>
      </c>
      <c r="E7" s="1">
        <f>('en niveau par secteurs'!BG8/'en niveau par secteurs'!N8-1)*100</f>
        <v>0</v>
      </c>
      <c r="F7" s="1">
        <f>(SUM('en niveau par secteurs'!BH8:BL8)/SUM('en niveau par secteurs'!O8:S8)-1)*100</f>
        <v>0</v>
      </c>
      <c r="G7" s="1">
        <f>(SUM('en niveau par secteurs'!BO8:CE8)/SUM('en niveau par secteurs'!V8:AL8)-1)*100</f>
        <v>0</v>
      </c>
      <c r="H7" s="1">
        <f>(('en niveau par secteurs'!CP8+'en niveau par secteurs'!CF8+'en niveau par secteurs'!CQ8)/('en niveau par secteurs'!CR8+'en niveau par secteurs'!AM8+'en niveau par secteurs'!CS8)-1)*100</f>
        <v>0</v>
      </c>
      <c r="I7" s="1">
        <f>(('en niveau par secteurs'!BM8+'en niveau par secteurs'!BN8)/('en niveau par secteurs'!T8+'en niveau par secteurs'!U8)-1)*100</f>
        <v>0</v>
      </c>
      <c r="J7" s="1">
        <f>('en niveau par secteurs'!CU8/'en niveau par secteurs'!CV8-1)*100</f>
        <v>0</v>
      </c>
      <c r="K7" s="3"/>
    </row>
    <row r="8" spans="1:11" hidden="1" x14ac:dyDescent="0.25">
      <c r="A8" s="1">
        <v>2009</v>
      </c>
      <c r="B8" s="1">
        <f>(('en niveau par secteurs'!AU9+'en niveau par secteurs'!AV9)/('en niveau par secteurs'!B9+'en niveau par secteurs'!C9)-1)*100</f>
        <v>0</v>
      </c>
      <c r="C8" s="1">
        <f>('en niveau par secteurs'!AW9/'en niveau par secteurs'!D9-1)*100</f>
        <v>0</v>
      </c>
      <c r="D8" s="1">
        <f>(SUM('en niveau par secteurs'!AX9:BF9)/SUM('en niveau par secteurs'!E9:M9)-1)*100</f>
        <v>0</v>
      </c>
      <c r="E8" s="1">
        <f>('en niveau par secteurs'!BG9/'en niveau par secteurs'!N9-1)*100</f>
        <v>0</v>
      </c>
      <c r="F8" s="1">
        <f>(SUM('en niveau par secteurs'!BH9:BL9)/SUM('en niveau par secteurs'!O9:S9)-1)*100</f>
        <v>0</v>
      </c>
      <c r="G8" s="1">
        <f>(SUM('en niveau par secteurs'!BO9:CE9)/SUM('en niveau par secteurs'!V9:AL9)-1)*100</f>
        <v>0</v>
      </c>
      <c r="H8" s="1">
        <f>(('en niveau par secteurs'!CP9+'en niveau par secteurs'!CF9+'en niveau par secteurs'!CQ9)/('en niveau par secteurs'!CR9+'en niveau par secteurs'!AM9+'en niveau par secteurs'!CS9)-1)*100</f>
        <v>0</v>
      </c>
      <c r="I8" s="1">
        <f>(('en niveau par secteurs'!BM9+'en niveau par secteurs'!BN9)/('en niveau par secteurs'!T9+'en niveau par secteurs'!U9)-1)*100</f>
        <v>0</v>
      </c>
      <c r="J8" s="1">
        <f>('en niveau par secteurs'!CU9/'en niveau par secteurs'!CV9-1)*100</f>
        <v>0</v>
      </c>
      <c r="K8" s="3"/>
    </row>
    <row r="9" spans="1:11" hidden="1" x14ac:dyDescent="0.25">
      <c r="A9" s="1">
        <v>2010</v>
      </c>
      <c r="B9" s="1">
        <f>(('en niveau par secteurs'!AU10+'en niveau par secteurs'!AV10)/('en niveau par secteurs'!B10+'en niveau par secteurs'!C10)-1)*100</f>
        <v>0</v>
      </c>
      <c r="C9" s="1">
        <f>('en niveau par secteurs'!AW10/'en niveau par secteurs'!D10-1)*100</f>
        <v>0</v>
      </c>
      <c r="D9" s="1">
        <f>(SUM('en niveau par secteurs'!AX10:BF10)/SUM('en niveau par secteurs'!E10:M10)-1)*100</f>
        <v>0</v>
      </c>
      <c r="E9" s="1">
        <f>('en niveau par secteurs'!BG10/'en niveau par secteurs'!N10-1)*100</f>
        <v>0</v>
      </c>
      <c r="F9" s="1">
        <f>(SUM('en niveau par secteurs'!BH10:BL10)/SUM('en niveau par secteurs'!O10:S10)-1)*100</f>
        <v>0</v>
      </c>
      <c r="G9" s="1">
        <f>(SUM('en niveau par secteurs'!BO10:CE10)/SUM('en niveau par secteurs'!V10:AL10)-1)*100</f>
        <v>0</v>
      </c>
      <c r="H9" s="1">
        <f>(('en niveau par secteurs'!CP10+'en niveau par secteurs'!CF10+'en niveau par secteurs'!CQ10)/('en niveau par secteurs'!CR10+'en niveau par secteurs'!AM10+'en niveau par secteurs'!CS10)-1)*100</f>
        <v>0</v>
      </c>
      <c r="I9" s="1">
        <f>(('en niveau par secteurs'!BM10+'en niveau par secteurs'!BN10)/('en niveau par secteurs'!T10+'en niveau par secteurs'!U10)-1)*100</f>
        <v>0</v>
      </c>
      <c r="J9" s="1">
        <f>('en niveau par secteurs'!CU10/'en niveau par secteurs'!CV10-1)*100</f>
        <v>0</v>
      </c>
      <c r="K9" s="3"/>
    </row>
    <row r="10" spans="1:11" hidden="1" x14ac:dyDescent="0.25">
      <c r="A10" s="1">
        <v>2011</v>
      </c>
      <c r="B10" s="1">
        <f>(('en niveau par secteurs'!AU11+'en niveau par secteurs'!AV11)/('en niveau par secteurs'!B11+'en niveau par secteurs'!C11)-1)*100</f>
        <v>0</v>
      </c>
      <c r="C10" s="1">
        <f>('en niveau par secteurs'!AW11/'en niveau par secteurs'!D11-1)*100</f>
        <v>0</v>
      </c>
      <c r="D10" s="1">
        <f>(SUM('en niveau par secteurs'!AX11:BF11)/SUM('en niveau par secteurs'!E11:M11)-1)*100</f>
        <v>0</v>
      </c>
      <c r="E10" s="1">
        <f>('en niveau par secteurs'!BG11/'en niveau par secteurs'!N11-1)*100</f>
        <v>0</v>
      </c>
      <c r="F10" s="1">
        <f>(SUM('en niveau par secteurs'!BH11:BL11)/SUM('en niveau par secteurs'!O11:S11)-1)*100</f>
        <v>0</v>
      </c>
      <c r="G10" s="1">
        <f>(SUM('en niveau par secteurs'!BO11:CE11)/SUM('en niveau par secteurs'!V11:AL11)-1)*100</f>
        <v>0</v>
      </c>
      <c r="H10" s="1">
        <f>(('en niveau par secteurs'!CP11+'en niveau par secteurs'!CF11+'en niveau par secteurs'!CQ11)/('en niveau par secteurs'!CR11+'en niveau par secteurs'!AM11+'en niveau par secteurs'!CS11)-1)*100</f>
        <v>0</v>
      </c>
      <c r="I10" s="1">
        <f>(('en niveau par secteurs'!BM11+'en niveau par secteurs'!BN11)/('en niveau par secteurs'!T11+'en niveau par secteurs'!U11)-1)*100</f>
        <v>0</v>
      </c>
      <c r="J10" s="1">
        <f>('en niveau par secteurs'!CU11/'en niveau par secteurs'!CV11-1)*100</f>
        <v>0</v>
      </c>
      <c r="K10" s="3"/>
    </row>
    <row r="11" spans="1:11" hidden="1" x14ac:dyDescent="0.25">
      <c r="A11" s="1">
        <v>2012</v>
      </c>
      <c r="B11" s="1">
        <f>(('en niveau par secteurs'!AU12+'en niveau par secteurs'!AV12)/('en niveau par secteurs'!B12+'en niveau par secteurs'!C12)-1)*100</f>
        <v>0</v>
      </c>
      <c r="C11" s="1">
        <f>('en niveau par secteurs'!AW12/'en niveau par secteurs'!D12-1)*100</f>
        <v>0</v>
      </c>
      <c r="D11" s="1">
        <f>(SUM('en niveau par secteurs'!AX12:BF12)/SUM('en niveau par secteurs'!E12:M12)-1)*100</f>
        <v>0</v>
      </c>
      <c r="E11" s="1">
        <f>('en niveau par secteurs'!BG12/'en niveau par secteurs'!N12-1)*100</f>
        <v>0</v>
      </c>
      <c r="F11" s="1">
        <f>(SUM('en niveau par secteurs'!BH12:BL12)/SUM('en niveau par secteurs'!O12:S12)-1)*100</f>
        <v>0</v>
      </c>
      <c r="G11" s="1">
        <f>(SUM('en niveau par secteurs'!BO12:CE12)/SUM('en niveau par secteurs'!V12:AL12)-1)*100</f>
        <v>0</v>
      </c>
      <c r="H11" s="1">
        <f>(('en niveau par secteurs'!CP12+'en niveau par secteurs'!CF12+'en niveau par secteurs'!CQ12)/('en niveau par secteurs'!CR12+'en niveau par secteurs'!AM12+'en niveau par secteurs'!CS12)-1)*100</f>
        <v>0</v>
      </c>
      <c r="I11" s="1">
        <f>(('en niveau par secteurs'!BM12+'en niveau par secteurs'!BN12)/('en niveau par secteurs'!T12+'en niveau par secteurs'!U12)-1)*100</f>
        <v>0</v>
      </c>
      <c r="J11" s="1">
        <f>('en niveau par secteurs'!CU12/'en niveau par secteurs'!CV12-1)*100</f>
        <v>0</v>
      </c>
      <c r="K11" s="3"/>
    </row>
    <row r="12" spans="1:11" hidden="1" x14ac:dyDescent="0.25">
      <c r="A12" s="1">
        <v>2013</v>
      </c>
      <c r="B12" s="1">
        <f>(('en niveau par secteurs'!AU13+'en niveau par secteurs'!AV13)/('en niveau par secteurs'!B13+'en niveau par secteurs'!C13)-1)*100</f>
        <v>0</v>
      </c>
      <c r="C12" s="1">
        <f>('en niveau par secteurs'!AW13/'en niveau par secteurs'!D13-1)*100</f>
        <v>0</v>
      </c>
      <c r="D12" s="1">
        <f>(SUM('en niveau par secteurs'!AX13:BF13)/SUM('en niveau par secteurs'!E13:M13)-1)*100</f>
        <v>0</v>
      </c>
      <c r="E12" s="1">
        <f>('en niveau par secteurs'!BG13/'en niveau par secteurs'!N13-1)*100</f>
        <v>0</v>
      </c>
      <c r="F12" s="1">
        <f>(SUM('en niveau par secteurs'!BH13:BL13)/SUM('en niveau par secteurs'!O13:S13)-1)*100</f>
        <v>0</v>
      </c>
      <c r="G12" s="1">
        <f>(SUM('en niveau par secteurs'!BO13:CE13)/SUM('en niveau par secteurs'!V13:AL13)-1)*100</f>
        <v>-1.2245759961615477E-11</v>
      </c>
      <c r="H12" s="1">
        <f>(('en niveau par secteurs'!CP13+'en niveau par secteurs'!CF13+'en niveau par secteurs'!CQ13)/('en niveau par secteurs'!CR13+'en niveau par secteurs'!AM13+'en niveau par secteurs'!CS13)-1)*100</f>
        <v>0</v>
      </c>
      <c r="I12" s="1">
        <f>(('en niveau par secteurs'!BM13+'en niveau par secteurs'!BN13)/('en niveau par secteurs'!T13+'en niveau par secteurs'!U13)-1)*100</f>
        <v>0</v>
      </c>
      <c r="J12" s="1">
        <f>('en niveau par secteurs'!CU13/'en niveau par secteurs'!CV13-1)*100</f>
        <v>-2.7755575615628914E-13</v>
      </c>
      <c r="K12" s="3"/>
    </row>
    <row r="13" spans="1:11" hidden="1" x14ac:dyDescent="0.25">
      <c r="A13" s="1">
        <v>2014</v>
      </c>
      <c r="B13" s="1">
        <f>(('en niveau par secteurs'!AU14+'en niveau par secteurs'!AV14)/('en niveau par secteurs'!B14+'en niveau par secteurs'!C14)-1)*100</f>
        <v>0</v>
      </c>
      <c r="C13" s="1">
        <f>('en niveau par secteurs'!AW14/'en niveau par secteurs'!D14-1)*100</f>
        <v>2.6054802759745144E-8</v>
      </c>
      <c r="D13" s="1">
        <f>(SUM('en niveau par secteurs'!AX14:BF14)/SUM('en niveau par secteurs'!E14:M14)-1)*100</f>
        <v>2.2347457218074851E-9</v>
      </c>
      <c r="E13" s="1">
        <f>('en niveau par secteurs'!BG14/'en niveau par secteurs'!N14-1)*100</f>
        <v>0</v>
      </c>
      <c r="F13" s="1">
        <f>(SUM('en niveau par secteurs'!BH14:BL14)/SUM('en niveau par secteurs'!O14:S14)-1)*100</f>
        <v>4.3215786504902098E-8</v>
      </c>
      <c r="G13" s="1">
        <f>(SUM('en niveau par secteurs'!BO14:CE14)/SUM('en niveau par secteurs'!V14:AL14)-1)*100</f>
        <v>2.441564728172807E-8</v>
      </c>
      <c r="H13" s="1">
        <f>(('en niveau par secteurs'!CP14+'en niveau par secteurs'!CF14+'en niveau par secteurs'!CQ14)/('en niveau par secteurs'!CR14+'en niveau par secteurs'!AM14+'en niveau par secteurs'!CS14)-1)*100</f>
        <v>0</v>
      </c>
      <c r="I13" s="1">
        <f>(('en niveau par secteurs'!BM14+'en niveau par secteurs'!BN14)/('en niveau par secteurs'!T14+'en niveau par secteurs'!U14)-1)*100</f>
        <v>0</v>
      </c>
      <c r="J13" s="1">
        <f>('en niveau par secteurs'!CU14/'en niveau par secteurs'!CV14-1)*100</f>
        <v>2.3451685038367032E-9</v>
      </c>
      <c r="K13" s="3"/>
    </row>
    <row r="14" spans="1:11" x14ac:dyDescent="0.25">
      <c r="A14" s="1">
        <v>2015</v>
      </c>
      <c r="B14" s="1">
        <f>(('en niveau par secteurs'!AU15+'en niveau par secteurs'!AV15)/('en niveau par secteurs'!B15+'en niveau par secteurs'!C15)-1)*100</f>
        <v>1.4978729367953747E-8</v>
      </c>
      <c r="C14" s="1">
        <f>('en niveau par secteurs'!AW15/'en niveau par secteurs'!D15-1)*100</f>
        <v>2.2286839040930317E-8</v>
      </c>
      <c r="D14" s="1">
        <f>(SUM('en niveau par secteurs'!AX15:BF15)/SUM('en niveau par secteurs'!E15:M15)-1)*100</f>
        <v>3.4878988586228843E-9</v>
      </c>
      <c r="E14" s="1">
        <f>('en niveau par secteurs'!BG15/'en niveau par secteurs'!N15-1)*100</f>
        <v>0</v>
      </c>
      <c r="F14" s="1">
        <f>(SUM('en niveau par secteurs'!BH15:BL15)/SUM('en niveau par secteurs'!O15:S15)-1)*100</f>
        <v>7.0124595019649405E-8</v>
      </c>
      <c r="G14" s="1">
        <f>(SUM('en niveau par secteurs'!BO15:CE15)/SUM('en niveau par secteurs'!V15:AL15)-1)*100</f>
        <v>9.8101526901928082E-10</v>
      </c>
      <c r="H14" s="1">
        <f>(('en niveau par secteurs'!CP15+'en niveau par secteurs'!CF15+'en niveau par secteurs'!CQ15)/('en niveau par secteurs'!CR15+'en niveau par secteurs'!AM15+'en niveau par secteurs'!CS15)-1)*100</f>
        <v>2.6465496461014482E-10</v>
      </c>
      <c r="I14" s="1">
        <f>(('en niveau par secteurs'!BM15+'en niveau par secteurs'!BN15)/('en niveau par secteurs'!T15+'en niveau par secteurs'!U15)-1)*100</f>
        <v>0</v>
      </c>
      <c r="J14" s="1">
        <f>('en niveau par secteurs'!CU15/'en niveau par secteurs'!CV15-1)*100</f>
        <v>3.3394176313095159E-9</v>
      </c>
      <c r="K14" s="3"/>
    </row>
    <row r="15" spans="1:11" hidden="1" x14ac:dyDescent="0.25">
      <c r="A15" s="1">
        <v>2016</v>
      </c>
      <c r="B15" s="1">
        <f>(('en niveau par secteurs'!AU16+'en niveau par secteurs'!AV16)/('en niveau par secteurs'!B16+'en niveau par secteurs'!C16)-1)*100</f>
        <v>3.2024165721455944E-2</v>
      </c>
      <c r="C15" s="1">
        <f>('en niveau par secteurs'!AW16/'en niveau par secteurs'!D16-1)*100</f>
        <v>29.38416755733688</v>
      </c>
      <c r="D15" s="1">
        <f>(SUM('en niveau par secteurs'!AX16:BF16)/SUM('en niveau par secteurs'!E16:M16)-1)*100</f>
        <v>6.9447449091830649E-2</v>
      </c>
      <c r="E15" s="1">
        <f>('en niveau par secteurs'!BG16/'en niveau par secteurs'!N16-1)*100</f>
        <v>0.16271056956156382</v>
      </c>
      <c r="F15" s="1">
        <f>(SUM('en niveau par secteurs'!BH16:BL16)/SUM('en niveau par secteurs'!O16:S16)-1)*100</f>
        <v>4.4990324369353907E-2</v>
      </c>
      <c r="G15" s="1">
        <f>(SUM('en niveau par secteurs'!BO16:CE16)/SUM('en niveau par secteurs'!V16:AL16)-1)*100</f>
        <v>-4.999006766577752</v>
      </c>
      <c r="H15" s="1">
        <f>(('en niveau par secteurs'!CP16+'en niveau par secteurs'!CF16+'en niveau par secteurs'!CQ16)/('en niveau par secteurs'!CR16+'en niveau par secteurs'!AM16+'en niveau par secteurs'!CS16)-1)*100</f>
        <v>9.2676681341785638E-2</v>
      </c>
      <c r="I15" s="1">
        <f>(('en niveau par secteurs'!BM16+'en niveau par secteurs'!BN16)/('en niveau par secteurs'!T16+'en niveau par secteurs'!U16)-1)*100</f>
        <v>0.55811242811421025</v>
      </c>
      <c r="J15" s="1">
        <f>('en niveau par secteurs'!CU16/'en niveau par secteurs'!CV16-1)*100</f>
        <v>0.50538279975362865</v>
      </c>
      <c r="K15" s="3"/>
    </row>
    <row r="16" spans="1:11" hidden="1" x14ac:dyDescent="0.25">
      <c r="A16" s="1">
        <v>2017</v>
      </c>
      <c r="B16" s="1">
        <f>(('en niveau par secteurs'!AU17+'en niveau par secteurs'!AV17)/('en niveau par secteurs'!B17+'en niveau par secteurs'!C17)-1)*100</f>
        <v>0.19342765641701121</v>
      </c>
      <c r="C16" s="1">
        <f>('en niveau par secteurs'!AW17/'en niveau par secteurs'!D17-1)*100</f>
        <v>43.712383932940746</v>
      </c>
      <c r="D16" s="1">
        <f>(SUM('en niveau par secteurs'!AX17:BF17)/SUM('en niveau par secteurs'!E17:M17)-1)*100</f>
        <v>0.2853287472110555</v>
      </c>
      <c r="E16" s="1">
        <f>('en niveau par secteurs'!BG17/'en niveau par secteurs'!N17-1)*100</f>
        <v>0.94183378944807661</v>
      </c>
      <c r="F16" s="1">
        <f>(SUM('en niveau par secteurs'!BH17:BL17)/SUM('en niveau par secteurs'!O17:S17)-1)*100</f>
        <v>0.22815204751225338</v>
      </c>
      <c r="G16" s="1">
        <f>(SUM('en niveau par secteurs'!BO17:CE17)/SUM('en niveau par secteurs'!V17:AL17)-1)*100</f>
        <v>1.7085470456984941</v>
      </c>
      <c r="H16" s="1">
        <f>(('en niveau par secteurs'!CP17+'en niveau par secteurs'!CF17+'en niveau par secteurs'!CQ17)/('en niveau par secteurs'!CR17+'en niveau par secteurs'!AM17+'en niveau par secteurs'!CS17)-1)*100</f>
        <v>1.5283929896516391</v>
      </c>
      <c r="I16" s="1">
        <f>(('en niveau par secteurs'!BM17+'en niveau par secteurs'!BN17)/('en niveau par secteurs'!T17+'en niveau par secteurs'!U17)-1)*100</f>
        <v>1.4534898516342931</v>
      </c>
      <c r="J16" s="1">
        <f>('en niveau par secteurs'!CU17/'en niveau par secteurs'!CV17-1)*100</f>
        <v>1.7206900095894095</v>
      </c>
      <c r="K16" s="3"/>
    </row>
    <row r="17" spans="1:11" hidden="1" x14ac:dyDescent="0.25">
      <c r="A17" s="1">
        <v>2018</v>
      </c>
      <c r="B17" s="1">
        <f>(('en niveau par secteurs'!AU18+'en niveau par secteurs'!AV18)/('en niveau par secteurs'!B18+'en niveau par secteurs'!C18)-1)*100</f>
        <v>0.48972750766169693</v>
      </c>
      <c r="C17" s="1">
        <f>('en niveau par secteurs'!AW18/'en niveau par secteurs'!D18-1)*100</f>
        <v>56.908491950153973</v>
      </c>
      <c r="D17" s="1">
        <f>(SUM('en niveau par secteurs'!AX18:BF18)/SUM('en niveau par secteurs'!E18:M18)-1)*100</f>
        <v>0.64575901593868501</v>
      </c>
      <c r="E17" s="1">
        <f>('en niveau par secteurs'!BG18/'en niveau par secteurs'!N18-1)*100</f>
        <v>1.8024715255690049</v>
      </c>
      <c r="F17" s="1">
        <f>(SUM('en niveau par secteurs'!BH18:BL18)/SUM('en niveau par secteurs'!O18:S18)-1)*100</f>
        <v>0.53652004108990514</v>
      </c>
      <c r="G17" s="1">
        <f>(SUM('en niveau par secteurs'!BO18:CE18)/SUM('en niveau par secteurs'!V18:AL18)-1)*100</f>
        <v>-3.7818665048311773</v>
      </c>
      <c r="H17" s="1">
        <f>(('en niveau par secteurs'!CP18+'en niveau par secteurs'!CF18+'en niveau par secteurs'!CQ18)/('en niveau par secteurs'!CR18+'en niveau par secteurs'!AM18+'en niveau par secteurs'!CS18)-1)*100</f>
        <v>2.45637709303963</v>
      </c>
      <c r="I17" s="1">
        <f>(('en niveau par secteurs'!BM18+'en niveau par secteurs'!BN18)/('en niveau par secteurs'!T18+'en niveau par secteurs'!U18)-1)*100</f>
        <v>2.4998490768201931</v>
      </c>
      <c r="J17" s="1">
        <f>('en niveau par secteurs'!CU18/'en niveau par secteurs'!CV18-1)*100</f>
        <v>2.6176145640003368</v>
      </c>
      <c r="K17" s="3"/>
    </row>
    <row r="18" spans="1:11" hidden="1" x14ac:dyDescent="0.25">
      <c r="A18" s="1">
        <v>2019</v>
      </c>
      <c r="B18" s="1">
        <f>(('en niveau par secteurs'!AU19+'en niveau par secteurs'!AV19)/('en niveau par secteurs'!B19+'en niveau par secteurs'!C19)-1)*100</f>
        <v>0.8462608908328173</v>
      </c>
      <c r="C18" s="1">
        <f>('en niveau par secteurs'!AW19/'en niveau par secteurs'!D19-1)*100</f>
        <v>68.299703452767375</v>
      </c>
      <c r="D18" s="1">
        <f>(SUM('en niveau par secteurs'!AX19:BF19)/SUM('en niveau par secteurs'!E19:M19)-1)*100</f>
        <v>1.1378172196127467</v>
      </c>
      <c r="E18" s="1">
        <f>('en niveau par secteurs'!BG19/'en niveau par secteurs'!N19-1)*100</f>
        <v>2.6559648817047421</v>
      </c>
      <c r="F18" s="1">
        <f>(SUM('en niveau par secteurs'!BH19:BL19)/SUM('en niveau par secteurs'!O19:S19)-1)*100</f>
        <v>0.89472944239521457</v>
      </c>
      <c r="G18" s="1">
        <f>(SUM('en niveau par secteurs'!BO19:CE19)/SUM('en niveau par secteurs'!V19:AL19)-1)*100</f>
        <v>4.913812667783235</v>
      </c>
      <c r="H18" s="1">
        <f>(('en niveau par secteurs'!CP19+'en niveau par secteurs'!CF19+'en niveau par secteurs'!CQ19)/('en niveau par secteurs'!CR19+'en niveau par secteurs'!AM19+'en niveau par secteurs'!CS19)-1)*100</f>
        <v>3.0170201678419328</v>
      </c>
      <c r="I18" s="1">
        <f>(('en niveau par secteurs'!BM19+'en niveau par secteurs'!BN19)/('en niveau par secteurs'!T19+'en niveau par secteurs'!U19)-1)*100</f>
        <v>3.3869529469959136</v>
      </c>
      <c r="J18" s="1">
        <f>('en niveau par secteurs'!CU19/'en niveau par secteurs'!CV19-1)*100</f>
        <v>3.6152427905747908</v>
      </c>
      <c r="K18" s="3"/>
    </row>
    <row r="19" spans="1:11" x14ac:dyDescent="0.25">
      <c r="A19" s="1">
        <v>2020</v>
      </c>
      <c r="B19" s="1">
        <f>(('en niveau par secteurs'!AU20+'en niveau par secteurs'!AV20)/('en niveau par secteurs'!B20+'en niveau par secteurs'!C20)-1)*100</f>
        <v>1.2731021415670618</v>
      </c>
      <c r="C19" s="1">
        <f>('en niveau par secteurs'!AW20/'en niveau par secteurs'!D20-1)*100</f>
        <v>78.492091984077362</v>
      </c>
      <c r="D19" s="1">
        <f>(SUM('en niveau par secteurs'!AX20:BF20)/SUM('en niveau par secteurs'!E20:M20)-1)*100</f>
        <v>1.6913796806060644</v>
      </c>
      <c r="E19" s="1">
        <f>('en niveau par secteurs'!BG20/'en niveau par secteurs'!N20-1)*100</f>
        <v>3.4044565911851343</v>
      </c>
      <c r="F19" s="1">
        <f>(SUM('en niveau par secteurs'!BH20:BL20)/SUM('en niveau par secteurs'!O20:S20)-1)*100</f>
        <v>1.334558065686009</v>
      </c>
      <c r="G19" s="1">
        <f>(SUM('en niveau par secteurs'!BO20:CE20)/SUM('en niveau par secteurs'!V20:AL20)-1)*100</f>
        <v>11.020705294035604</v>
      </c>
      <c r="H19" s="1">
        <f>(('en niveau par secteurs'!CP20+'en niveau par secteurs'!CF20+'en niveau par secteurs'!CQ20)/('en niveau par secteurs'!CR20+'en niveau par secteurs'!AM20+'en niveau par secteurs'!CS20)-1)*100</f>
        <v>3.3191458246466299</v>
      </c>
      <c r="I19" s="1">
        <f>(('en niveau par secteurs'!BM20+'en niveau par secteurs'!BN20)/('en niveau par secteurs'!T20+'en niveau par secteurs'!U20)-1)*100</f>
        <v>4.1555630910751651</v>
      </c>
      <c r="J19" s="1">
        <f>('en niveau par secteurs'!CU20/'en niveau par secteurs'!CV20-1)*100</f>
        <v>4.4073490253814906</v>
      </c>
      <c r="K19" s="3"/>
    </row>
    <row r="20" spans="1:11" hidden="1" x14ac:dyDescent="0.25">
      <c r="A20" s="1">
        <v>2021</v>
      </c>
      <c r="B20" s="1">
        <f>(('en niveau par secteurs'!AU21+'en niveau par secteurs'!AV21)/('en niveau par secteurs'!B21+'en niveau par secteurs'!C21)-1)*100</f>
        <v>1.781184256661561</v>
      </c>
      <c r="C20" s="1">
        <f>('en niveau par secteurs'!AW21/'en niveau par secteurs'!D21-1)*100</f>
        <v>86.877908994304406</v>
      </c>
      <c r="D20" s="1">
        <f>(SUM('en niveau par secteurs'!AX21:BF21)/SUM('en niveau par secteurs'!E21:M21)-1)*100</f>
        <v>2.2958315196057066</v>
      </c>
      <c r="E20" s="1">
        <f>('en niveau par secteurs'!BG21/'en niveau par secteurs'!N21-1)*100</f>
        <v>4.1133214984163891</v>
      </c>
      <c r="F20" s="1">
        <f>(SUM('en niveau par secteurs'!BH21:BL21)/SUM('en niveau par secteurs'!O21:S21)-1)*100</f>
        <v>1.9103188558042161</v>
      </c>
      <c r="G20" s="1">
        <f>(SUM('en niveau par secteurs'!BO21:CE21)/SUM('en niveau par secteurs'!V21:AL21)-1)*100</f>
        <v>17.58666431776772</v>
      </c>
      <c r="H20" s="1">
        <f>(('en niveau par secteurs'!CP21+'en niveau par secteurs'!CF21+'en niveau par secteurs'!CQ21)/('en niveau par secteurs'!CR21+'en niveau par secteurs'!AM21+'en niveau par secteurs'!CS21)-1)*100</f>
        <v>3.6517566779806776</v>
      </c>
      <c r="I20" s="1">
        <f>(('en niveau par secteurs'!BM21+'en niveau par secteurs'!BN21)/('en niveau par secteurs'!T21+'en niveau par secteurs'!U21)-1)*100</f>
        <v>4.8333915246888459</v>
      </c>
      <c r="J20" s="1">
        <f>('en niveau par secteurs'!CU21/'en niveau par secteurs'!CV21-1)*100</f>
        <v>5.1559142800544411</v>
      </c>
      <c r="K20" s="3"/>
    </row>
    <row r="21" spans="1:11" hidden="1" x14ac:dyDescent="0.25">
      <c r="A21" s="1">
        <v>2022</v>
      </c>
      <c r="B21" s="1">
        <f>(('en niveau par secteurs'!AU22+'en niveau par secteurs'!AV22)/('en niveau par secteurs'!B22+'en niveau par secteurs'!C22)-1)*100</f>
        <v>2.3263387853746043</v>
      </c>
      <c r="C21" s="1">
        <f>('en niveau par secteurs'!AW22/'en niveau par secteurs'!D22-1)*100</f>
        <v>93.97023359737527</v>
      </c>
      <c r="D21" s="1">
        <f>(SUM('en niveau par secteurs'!AX22:BF22)/SUM('en niveau par secteurs'!E22:M22)-1)*100</f>
        <v>2.8970525931748536</v>
      </c>
      <c r="E21" s="1">
        <f>('en niveau par secteurs'!BG22/'en niveau par secteurs'!N22-1)*100</f>
        <v>4.7983425748344022</v>
      </c>
      <c r="F21" s="1">
        <f>(SUM('en niveau par secteurs'!BH22:BL22)/SUM('en niveau par secteurs'!O22:S22)-1)*100</f>
        <v>2.5553152801474077</v>
      </c>
      <c r="G21" s="1">
        <f>(SUM('en niveau par secteurs'!BO22:CE22)/SUM('en niveau par secteurs'!V22:AL22)-1)*100</f>
        <v>18.647145024783242</v>
      </c>
      <c r="H21" s="1">
        <f>(('en niveau par secteurs'!CP22+'en niveau par secteurs'!CF22+'en niveau par secteurs'!CQ22)/('en niveau par secteurs'!CR22+'en niveau par secteurs'!AM22+'en niveau par secteurs'!CS22)-1)*100</f>
        <v>4.1038476092111864</v>
      </c>
      <c r="I21" s="1">
        <f>(('en niveau par secteurs'!BM22+'en niveau par secteurs'!BN22)/('en niveau par secteurs'!T22+'en niveau par secteurs'!U22)-1)*100</f>
        <v>5.4309113172497758</v>
      </c>
      <c r="J21" s="1">
        <f>('en niveau par secteurs'!CU22/'en niveau par secteurs'!CV22-1)*100</f>
        <v>5.7844761347661811</v>
      </c>
      <c r="K21" s="3"/>
    </row>
    <row r="22" spans="1:11" hidden="1" x14ac:dyDescent="0.25">
      <c r="A22" s="1">
        <v>2023</v>
      </c>
      <c r="B22" s="1">
        <f>(('en niveau par secteurs'!AU23+'en niveau par secteurs'!AV23)/('en niveau par secteurs'!B23+'en niveau par secteurs'!C23)-1)*100</f>
        <v>2.8840164048214767</v>
      </c>
      <c r="C22" s="1">
        <f>('en niveau par secteurs'!AW23/'en niveau par secteurs'!D23-1)*100</f>
        <v>99.546508571614282</v>
      </c>
      <c r="D22" s="1">
        <f>(SUM('en niveau par secteurs'!AX23:BF23)/SUM('en niveau par secteurs'!E23:M23)-1)*100</f>
        <v>3.4752533960415333</v>
      </c>
      <c r="E22" s="1">
        <f>('en niveau par secteurs'!BG23/'en niveau par secteurs'!N23-1)*100</f>
        <v>5.4328836718960494</v>
      </c>
      <c r="F22" s="1">
        <f>(SUM('en niveau par secteurs'!BH23:BL23)/SUM('en niveau par secteurs'!O23:S23)-1)*100</f>
        <v>3.2324763562074699</v>
      </c>
      <c r="G22" s="1">
        <f>(SUM('en niveau par secteurs'!BO23:CE23)/SUM('en niveau par secteurs'!V23:AL23)-1)*100</f>
        <v>19.920670495324643</v>
      </c>
      <c r="H22" s="1">
        <f>(('en niveau par secteurs'!CP23+'en niveau par secteurs'!CF23+'en niveau par secteurs'!CQ23)/('en niveau par secteurs'!CR23+'en niveau par secteurs'!AM23+'en niveau par secteurs'!CS23)-1)*100</f>
        <v>4.4751183351049884</v>
      </c>
      <c r="I22" s="1">
        <f>(('en niveau par secteurs'!BM23+'en niveau par secteurs'!BN23)/('en niveau par secteurs'!T23+'en niveau par secteurs'!U23)-1)*100</f>
        <v>5.9598728400549472</v>
      </c>
      <c r="J22" s="1">
        <f>('en niveau par secteurs'!CU23/'en niveau par secteurs'!CV23-1)*100</f>
        <v>6.3266937625676922</v>
      </c>
      <c r="K22" s="3"/>
    </row>
    <row r="23" spans="1:11" hidden="1" x14ac:dyDescent="0.25">
      <c r="A23" s="1">
        <v>2024</v>
      </c>
      <c r="B23" s="1">
        <f>(('en niveau par secteurs'!AU24+'en niveau par secteurs'!AV24)/('en niveau par secteurs'!B24+'en niveau par secteurs'!C24)-1)*100</f>
        <v>3.4892194267594823</v>
      </c>
      <c r="C23" s="1">
        <f>('en niveau par secteurs'!AW24/'en niveau par secteurs'!D24-1)*100</f>
        <v>118.22532468412162</v>
      </c>
      <c r="D23" s="1">
        <f>(SUM('en niveau par secteurs'!AX24:BF24)/SUM('en niveau par secteurs'!E24:M24)-1)*100</f>
        <v>3.9836038452987665</v>
      </c>
      <c r="E23" s="1">
        <f>('en niveau par secteurs'!BG24/'en niveau par secteurs'!N24-1)*100</f>
        <v>5.6691805778084747</v>
      </c>
      <c r="F23" s="1">
        <f>(SUM('en niveau par secteurs'!BH24:BL24)/SUM('en niveau par secteurs'!O24:S24)-1)*100</f>
        <v>3.8446691670954714</v>
      </c>
      <c r="G23" s="1">
        <f>(SUM('en niveau par secteurs'!BO24:CE24)/SUM('en niveau par secteurs'!V24:AL24)-1)*100</f>
        <v>-61.795854960935472</v>
      </c>
      <c r="H23" s="1">
        <f>(('en niveau par secteurs'!CP24+'en niveau par secteurs'!CF24+'en niveau par secteurs'!CQ24)/('en niveau par secteurs'!CR24+'en niveau par secteurs'!AM24+'en niveau par secteurs'!CS24)-1)*100</f>
        <v>4.888295707741408</v>
      </c>
      <c r="I23" s="1">
        <f>(('en niveau par secteurs'!BM24+'en niveau par secteurs'!BN24)/('en niveau par secteurs'!T24+'en niveau par secteurs'!U24)-1)*100</f>
        <v>6.4396930385957285</v>
      </c>
      <c r="J23" s="1">
        <f>('en niveau par secteurs'!CU24/'en niveau par secteurs'!CV24-1)*100</f>
        <v>5.7123543340208416</v>
      </c>
      <c r="K23" s="3"/>
    </row>
    <row r="24" spans="1:11" x14ac:dyDescent="0.25">
      <c r="A24" s="1">
        <v>2025</v>
      </c>
      <c r="B24" s="1">
        <f>(('en niveau par secteurs'!AU25+'en niveau par secteurs'!AV25)/('en niveau par secteurs'!B25+'en niveau par secteurs'!C25)-1)*100</f>
        <v>4.0914923067418396</v>
      </c>
      <c r="C24" s="1">
        <f>('en niveau par secteurs'!AW25/'en niveau par secteurs'!D25-1)*100</f>
        <v>132.61089931195698</v>
      </c>
      <c r="D24" s="1">
        <f>(SUM('en niveau par secteurs'!AX25:BF25)/SUM('en niveau par secteurs'!E25:M25)-1)*100</f>
        <v>4.8690656883393801</v>
      </c>
      <c r="E24" s="1">
        <f>('en niveau par secteurs'!BG25/'en niveau par secteurs'!N25-1)*100</f>
        <v>6.3499937708245024</v>
      </c>
      <c r="F24" s="1">
        <f>(SUM('en niveau par secteurs'!BH25:BL25)/SUM('en niveau par secteurs'!O25:S25)-1)*100</f>
        <v>4.4996632174164386</v>
      </c>
      <c r="G24" s="1">
        <f>(SUM('en niveau par secteurs'!BO25:CE25)/SUM('en niveau par secteurs'!V25:AL25)-1)*100</f>
        <v>-23.095234112441474</v>
      </c>
      <c r="H24" s="1">
        <f>(('en niveau par secteurs'!CP25+'en niveau par secteurs'!CF25+'en niveau par secteurs'!CQ25)/('en niveau par secteurs'!CR25+'en niveau par secteurs'!AM25+'en niveau par secteurs'!CS25)-1)*100</f>
        <v>5.5423220376587645</v>
      </c>
      <c r="I24" s="1">
        <f>(('en niveau par secteurs'!BM25+'en niveau par secteurs'!BN25)/('en niveau par secteurs'!T25+'en niveau par secteurs'!U25)-1)*100</f>
        <v>6.9801263250834245</v>
      </c>
      <c r="J24" s="1">
        <f>('en niveau par secteurs'!CU25/'en niveau par secteurs'!CV25-1)*100</f>
        <v>7.0165170598567084</v>
      </c>
      <c r="K24" s="3"/>
    </row>
    <row r="25" spans="1:11" hidden="1" x14ac:dyDescent="0.25">
      <c r="A25" s="1">
        <v>2026</v>
      </c>
      <c r="B25" s="1">
        <f>(('en niveau par secteurs'!AU26+'en niveau par secteurs'!AV26)/('en niveau par secteurs'!B26+'en niveau par secteurs'!C26)-1)*100</f>
        <v>4.6939527430771788</v>
      </c>
      <c r="C25" s="1">
        <f>('en niveau par secteurs'!AW26/'en niveau par secteurs'!D26-1)*100</f>
        <v>142.88272929182341</v>
      </c>
      <c r="D25" s="1">
        <f>(SUM('en niveau par secteurs'!AX26:BF26)/SUM('en niveau par secteurs'!E26:M26)-1)*100</f>
        <v>5.8047573346736936</v>
      </c>
      <c r="E25" s="1">
        <f>('en niveau par secteurs'!BG26/'en niveau par secteurs'!N26-1)*100</f>
        <v>6.8902256897593439</v>
      </c>
      <c r="F25" s="1">
        <f>(SUM('en niveau par secteurs'!BH26:BL26)/SUM('en niveau par secteurs'!O26:S26)-1)*100</f>
        <v>5.1479451506595497</v>
      </c>
      <c r="G25" s="1">
        <f>(SUM('en niveau par secteurs'!BO26:CE26)/SUM('en niveau par secteurs'!V26:AL26)-1)*100</f>
        <v>-26.985222039567201</v>
      </c>
      <c r="H25" s="1">
        <f>(('en niveau par secteurs'!CP26+'en niveau par secteurs'!CF26+'en niveau par secteurs'!CQ26)/('en niveau par secteurs'!CR26+'en niveau par secteurs'!AM26+'en niveau par secteurs'!CS26)-1)*100</f>
        <v>5.69823592962444</v>
      </c>
      <c r="I25" s="1">
        <f>(('en niveau par secteurs'!BM26+'en niveau par secteurs'!BN26)/('en niveau par secteurs'!T26+'en niveau par secteurs'!U26)-1)*100</f>
        <v>7.5134652353718856</v>
      </c>
      <c r="J25" s="1">
        <f>('en niveau par secteurs'!CU26/'en niveau par secteurs'!CV26-1)*100</f>
        <v>7.5115689882475412</v>
      </c>
      <c r="K25" s="3"/>
    </row>
    <row r="26" spans="1:11" hidden="1" x14ac:dyDescent="0.25">
      <c r="A26" s="1">
        <v>2027</v>
      </c>
      <c r="B26" s="1">
        <f>(('en niveau par secteurs'!AU27+'en niveau par secteurs'!AV27)/('en niveau par secteurs'!B27+'en niveau par secteurs'!C27)-1)*100</f>
        <v>5.3042131783225477</v>
      </c>
      <c r="C26" s="1">
        <f>('en niveau par secteurs'!AW27/'en niveau par secteurs'!D27-1)*100</f>
        <v>148.61757087774711</v>
      </c>
      <c r="D26" s="1">
        <f>(SUM('en niveau par secteurs'!AX27:BF27)/SUM('en niveau par secteurs'!E27:M27)-1)*100</f>
        <v>6.7632638921925059</v>
      </c>
      <c r="E26" s="1">
        <f>('en niveau par secteurs'!BG27/'en niveau par secteurs'!N27-1)*100</f>
        <v>7.2927413643696148</v>
      </c>
      <c r="F26" s="1">
        <f>(SUM('en niveau par secteurs'!BH27:BL27)/SUM('en niveau par secteurs'!O27:S27)-1)*100</f>
        <v>5.8094181783735488</v>
      </c>
      <c r="G26" s="1">
        <f>(SUM('en niveau par secteurs'!BO27:CE27)/SUM('en niveau par secteurs'!V27:AL27)-1)*100</f>
        <v>-31.727141306631481</v>
      </c>
      <c r="H26" s="1">
        <f>(('en niveau par secteurs'!CP27+'en niveau par secteurs'!CF27+'en niveau par secteurs'!CQ27)/('en niveau par secteurs'!CR27+'en niveau par secteurs'!AM27+'en niveau par secteurs'!CS27)-1)*100</f>
        <v>5.5961744818565862</v>
      </c>
      <c r="I26" s="1">
        <f>(('en niveau par secteurs'!BM27+'en niveau par secteurs'!BN27)/('en niveau par secteurs'!T27+'en niveau par secteurs'!U27)-1)*100</f>
        <v>8.0325203648275778</v>
      </c>
      <c r="J26" s="1">
        <f>('en niveau par secteurs'!CU27/'en niveau par secteurs'!CV27-1)*100</f>
        <v>7.8829556507328036</v>
      </c>
      <c r="K26" s="3"/>
    </row>
    <row r="27" spans="1:11" hidden="1" x14ac:dyDescent="0.25">
      <c r="A27" s="1">
        <v>2028</v>
      </c>
      <c r="B27" s="1">
        <f>(('en niveau par secteurs'!AU28+'en niveau par secteurs'!AV28)/('en niveau par secteurs'!B28+'en niveau par secteurs'!C28)-1)*100</f>
        <v>5.8975432834777797</v>
      </c>
      <c r="C27" s="1">
        <f>('en niveau par secteurs'!AW28/'en niveau par secteurs'!D28-1)*100</f>
        <v>149.98605175138505</v>
      </c>
      <c r="D27" s="1">
        <f>(SUM('en niveau par secteurs'!AX28:BF28)/SUM('en niveau par secteurs'!E28:M28)-1)*100</f>
        <v>8.0078278096564084</v>
      </c>
      <c r="E27" s="1">
        <f>('en niveau par secteurs'!BG28/'en niveau par secteurs'!N28-1)*100</f>
        <v>8.0296054132568138</v>
      </c>
      <c r="F27" s="1">
        <f>(SUM('en niveau par secteurs'!BH28:BL28)/SUM('en niveau par secteurs'!O28:S28)-1)*100</f>
        <v>6.570520007019609</v>
      </c>
      <c r="G27" s="1">
        <f>(SUM('en niveau par secteurs'!BO28:CE28)/SUM('en niveau par secteurs'!V28:AL28)-1)*100</f>
        <v>43.693440678216014</v>
      </c>
      <c r="H27" s="1">
        <f>(('en niveau par secteurs'!CP28+'en niveau par secteurs'!CF28+'en niveau par secteurs'!CQ28)/('en niveau par secteurs'!CR28+'en niveau par secteurs'!AM28+'en niveau par secteurs'!CS28)-1)*100</f>
        <v>5.5078371466299236</v>
      </c>
      <c r="I27" s="1">
        <f>(('en niveau par secteurs'!BM28+'en niveau par secteurs'!BN28)/('en niveau par secteurs'!T28+'en niveau par secteurs'!U28)-1)*100</f>
        <v>8.6108155830392228</v>
      </c>
      <c r="J27" s="1">
        <f>('en niveau par secteurs'!CU28/'en niveau par secteurs'!CV28-1)*100</f>
        <v>9.5090572633488968</v>
      </c>
      <c r="K27" s="3"/>
    </row>
    <row r="28" spans="1:11" hidden="1" x14ac:dyDescent="0.25">
      <c r="A28" s="1">
        <v>2029</v>
      </c>
      <c r="B28" s="1">
        <f>(('en niveau par secteurs'!AU29+'en niveau par secteurs'!AV29)/('en niveau par secteurs'!B29+'en niveau par secteurs'!C29)-1)*100</f>
        <v>7.331852248172277</v>
      </c>
      <c r="C28" s="1">
        <f>('en niveau par secteurs'!AW29/'en niveau par secteurs'!D29-1)*100</f>
        <v>141.79746418905444</v>
      </c>
      <c r="D28" s="1">
        <f>(SUM('en niveau par secteurs'!AX29:BF29)/SUM('en niveau par secteurs'!E29:M29)-1)*100</f>
        <v>9.5156726658272905</v>
      </c>
      <c r="E28" s="1">
        <f>('en niveau par secteurs'!BG29/'en niveau par secteurs'!N29-1)*100</f>
        <v>8.5418162893848617</v>
      </c>
      <c r="F28" s="1">
        <f>(SUM('en niveau par secteurs'!BH29:BL29)/SUM('en niveau par secteurs'!O29:S29)-1)*100</f>
        <v>7.4282115022696438</v>
      </c>
      <c r="G28" s="1">
        <f>(SUM('en niveau par secteurs'!BO29:CE29)/SUM('en niveau par secteurs'!V29:AL29)-1)*100</f>
        <v>17.274473042538862</v>
      </c>
      <c r="H28" s="1">
        <f>(('en niveau par secteurs'!CP29+'en niveau par secteurs'!CF29+'en niveau par secteurs'!CQ29)/('en niveau par secteurs'!CR29+'en niveau par secteurs'!AM29+'en niveau par secteurs'!CS29)-1)*100</f>
        <v>5.6308325542851589</v>
      </c>
      <c r="I28" s="1">
        <f>(('en niveau par secteurs'!BM29+'en niveau par secteurs'!BN29)/('en niveau par secteurs'!T29+'en niveau par secteurs'!U29)-1)*100</f>
        <v>9.2143217331770657</v>
      </c>
      <c r="J28" s="1">
        <f>('en niveau par secteurs'!CU29/'en niveau par secteurs'!CV29-1)*100</f>
        <v>9.6120552503252235</v>
      </c>
      <c r="K28" s="3"/>
    </row>
    <row r="29" spans="1:11" x14ac:dyDescent="0.25">
      <c r="A29" s="1">
        <v>2030</v>
      </c>
      <c r="B29" s="1">
        <f>(('en niveau par secteurs'!AU30+'en niveau par secteurs'!AV30)/('en niveau par secteurs'!B30+'en niveau par secteurs'!C30)-1)*100</f>
        <v>9.2809281878525987</v>
      </c>
      <c r="C29" s="1">
        <f>('en niveau par secteurs'!AW30/'en niveau par secteurs'!D30-1)*100</f>
        <v>132.62726499771125</v>
      </c>
      <c r="D29" s="1">
        <f>(SUM('en niveau par secteurs'!AX30:BF30)/SUM('en niveau par secteurs'!E30:M30)-1)*100</f>
        <v>11.342534475263676</v>
      </c>
      <c r="E29" s="1">
        <f>('en niveau par secteurs'!BG30/'en niveau par secteurs'!N30-1)*100</f>
        <v>8.913894248703258</v>
      </c>
      <c r="F29" s="1">
        <f>(SUM('en niveau par secteurs'!BH30:BL30)/SUM('en niveau par secteurs'!O30:S30)-1)*100</f>
        <v>8.409859202389903</v>
      </c>
      <c r="G29" s="1">
        <f>(SUM('en niveau par secteurs'!BO30:CE30)/SUM('en niveau par secteurs'!V30:AL30)-1)*100</f>
        <v>12.948094857443838</v>
      </c>
      <c r="H29" s="1">
        <f>(('en niveau par secteurs'!CP30+'en niveau par secteurs'!CF30+'en niveau par secteurs'!CQ30)/('en niveau par secteurs'!CR30+'en niveau par secteurs'!AM30+'en niveau par secteurs'!CS30)-1)*100</f>
        <v>5.1865150508507929</v>
      </c>
      <c r="I29" s="1">
        <f>(('en niveau par secteurs'!BM30+'en niveau par secteurs'!BN30)/('en niveau par secteurs'!T30+'en niveau par secteurs'!U30)-1)*100</f>
        <v>9.8559156235703771</v>
      </c>
      <c r="J29" s="1">
        <f>('en niveau par secteurs'!CU30/'en niveau par secteurs'!CV30-1)*100</f>
        <v>9.957570625546964</v>
      </c>
      <c r="K29" s="3"/>
    </row>
    <row r="30" spans="1:11" hidden="1" x14ac:dyDescent="0.25">
      <c r="A30" s="1">
        <v>2031</v>
      </c>
      <c r="B30" s="1">
        <f>(('en niveau par secteurs'!AU31+'en niveau par secteurs'!AV31)/('en niveau par secteurs'!B31+'en niveau par secteurs'!C31)-1)*100</f>
        <v>11.514919287058746</v>
      </c>
      <c r="C30" s="1">
        <f>('en niveau par secteurs'!AW31/'en niveau par secteurs'!D31-1)*100</f>
        <v>122.64673593531583</v>
      </c>
      <c r="D30" s="1">
        <f>(SUM('en niveau par secteurs'!AX31:BF31)/SUM('en niveau par secteurs'!E31:M31)-1)*100</f>
        <v>13.402034801250062</v>
      </c>
      <c r="E30" s="1">
        <f>('en niveau par secteurs'!BG31/'en niveau par secteurs'!N31-1)*100</f>
        <v>9.1578449430680173</v>
      </c>
      <c r="F30" s="1">
        <f>(SUM('en niveau par secteurs'!BH31:BL31)/SUM('en niveau par secteurs'!O31:S31)-1)*100</f>
        <v>9.4796964878770105</v>
      </c>
      <c r="G30" s="1">
        <f>(SUM('en niveau par secteurs'!BO31:CE31)/SUM('en niveau par secteurs'!V31:AL31)-1)*100</f>
        <v>5.5716204364406607</v>
      </c>
      <c r="H30" s="1">
        <f>(('en niveau par secteurs'!CP31+'en niveau par secteurs'!CF31+'en niveau par secteurs'!CQ31)/('en niveau par secteurs'!CR31+'en niveau par secteurs'!AM31+'en niveau par secteurs'!CS31)-1)*100</f>
        <v>4.4823513563264195</v>
      </c>
      <c r="I30" s="1">
        <f>(('en niveau par secteurs'!BM31+'en niveau par secteurs'!BN31)/('en niveau par secteurs'!T31+'en niveau par secteurs'!U31)-1)*100</f>
        <v>10.50868794040969</v>
      </c>
      <c r="J30" s="1">
        <f>('en niveau par secteurs'!CU31/'en niveau par secteurs'!CV31-1)*100</f>
        <v>10.233859928504607</v>
      </c>
      <c r="K30" s="3"/>
    </row>
    <row r="31" spans="1:11" hidden="1" x14ac:dyDescent="0.25">
      <c r="A31" s="1">
        <v>2032</v>
      </c>
      <c r="B31" s="1">
        <f>(('en niveau par secteurs'!AU32+'en niveau par secteurs'!AV32)/('en niveau par secteurs'!B32+'en niveau par secteurs'!C32)-1)*100</f>
        <v>13.887265265153825</v>
      </c>
      <c r="C31" s="1">
        <f>('en niveau par secteurs'!AW32/'en niveau par secteurs'!D32-1)*100</f>
        <v>112.13244688158338</v>
      </c>
      <c r="D31" s="1">
        <f>(SUM('en niveau par secteurs'!AX32:BF32)/SUM('en niveau par secteurs'!E32:M32)-1)*100</f>
        <v>15.629547329810878</v>
      </c>
      <c r="E31" s="1">
        <f>('en niveau par secteurs'!BG32/'en niveau par secteurs'!N32-1)*100</f>
        <v>9.3010385862287492</v>
      </c>
      <c r="F31" s="1">
        <f>(SUM('en niveau par secteurs'!BH32:BL32)/SUM('en niveau par secteurs'!O32:S32)-1)*100</f>
        <v>10.600398033563563</v>
      </c>
      <c r="G31" s="1">
        <f>(SUM('en niveau par secteurs'!BO32:CE32)/SUM('en niveau par secteurs'!V32:AL32)-1)*100</f>
        <v>-0.69815916086061192</v>
      </c>
      <c r="H31" s="1">
        <f>(('en niveau par secteurs'!CP32+'en niveau par secteurs'!CF32+'en niveau par secteurs'!CQ32)/('en niveau par secteurs'!CR32+'en niveau par secteurs'!AM32+'en niveau par secteurs'!CS32)-1)*100</f>
        <v>3.5793180094218391</v>
      </c>
      <c r="I31" s="1">
        <f>(('en niveau par secteurs'!BM32+'en niveau par secteurs'!BN32)/('en niveau par secteurs'!T32+'en niveau par secteurs'!U32)-1)*100</f>
        <v>11.155110692133485</v>
      </c>
      <c r="J31" s="1">
        <f>('en niveau par secteurs'!CU32/'en niveau par secteurs'!CV32-1)*100</f>
        <v>10.505598385372416</v>
      </c>
      <c r="K31" s="3"/>
    </row>
    <row r="32" spans="1:11" hidden="1" x14ac:dyDescent="0.25">
      <c r="A32" s="1">
        <v>2033</v>
      </c>
      <c r="B32" s="1">
        <f>(('en niveau par secteurs'!AU33+'en niveau par secteurs'!AV33)/('en niveau par secteurs'!B33+'en niveau par secteurs'!C33)-1)*100</f>
        <v>16.310348958149202</v>
      </c>
      <c r="C32" s="1">
        <f>('en niveau par secteurs'!AW33/'en niveau par secteurs'!D33-1)*100</f>
        <v>101.28225552182766</v>
      </c>
      <c r="D32" s="1">
        <f>(SUM('en niveau par secteurs'!AX33:BF33)/SUM('en niveau par secteurs'!E33:M33)-1)*100</f>
        <v>17.996099523680222</v>
      </c>
      <c r="E32" s="1">
        <f>('en niveau par secteurs'!BG33/'en niveau par secteurs'!N33-1)*100</f>
        <v>9.3949727877290492</v>
      </c>
      <c r="F32" s="1">
        <f>(SUM('en niveau par secteurs'!BH33:BL33)/SUM('en niveau par secteurs'!O33:S33)-1)*100</f>
        <v>11.744062026784485</v>
      </c>
      <c r="G32" s="1">
        <f>(SUM('en niveau par secteurs'!BO33:CE33)/SUM('en niveau par secteurs'!V33:AL33)-1)*100</f>
        <v>-4.5066868821749928</v>
      </c>
      <c r="H32" s="1">
        <f>(('en niveau par secteurs'!CP33+'en niveau par secteurs'!CF33+'en niveau par secteurs'!CQ33)/('en niveau par secteurs'!CR33+'en niveau par secteurs'!AM33+'en niveau par secteurs'!CS33)-1)*100</f>
        <v>2.6209107541114607</v>
      </c>
      <c r="I32" s="1">
        <f>(('en niveau par secteurs'!BM33+'en niveau par secteurs'!BN33)/('en niveau par secteurs'!T33+'en niveau par secteurs'!U33)-1)*100</f>
        <v>11.788111514958644</v>
      </c>
      <c r="J32" s="1">
        <f>('en niveau par secteurs'!CU33/'en niveau par secteurs'!CV33-1)*100</f>
        <v>10.817359770016521</v>
      </c>
      <c r="K32" s="3"/>
    </row>
    <row r="33" spans="1:11" hidden="1" x14ac:dyDescent="0.25">
      <c r="A33" s="1">
        <v>2034</v>
      </c>
      <c r="B33" s="1">
        <f>(('en niveau par secteurs'!AU34+'en niveau par secteurs'!AV34)/('en niveau par secteurs'!B34+'en niveau par secteurs'!C34)-1)*100</f>
        <v>18.72896958817778</v>
      </c>
      <c r="C33" s="1">
        <f>('en niveau par secteurs'!AW34/'en niveau par secteurs'!D34-1)*100</f>
        <v>90.33417068957759</v>
      </c>
      <c r="D33" s="1">
        <f>(SUM('en niveau par secteurs'!AX34:BF34)/SUM('en niveau par secteurs'!E34:M34)-1)*100</f>
        <v>20.478431531844098</v>
      </c>
      <c r="E33" s="1">
        <f>('en niveau par secteurs'!BG34/'en niveau par secteurs'!N34-1)*100</f>
        <v>9.5690089167075776</v>
      </c>
      <c r="F33" s="1">
        <f>(SUM('en niveau par secteurs'!BH34:BL34)/SUM('en niveau par secteurs'!O34:S34)-1)*100</f>
        <v>12.883317417874519</v>
      </c>
      <c r="G33" s="1">
        <f>(SUM('en niveau par secteurs'!BO34:CE34)/SUM('en niveau par secteurs'!V34:AL34)-1)*100</f>
        <v>-8.076635473963556</v>
      </c>
      <c r="H33" s="1">
        <f>(('en niveau par secteurs'!CP34+'en niveau par secteurs'!CF34+'en niveau par secteurs'!CQ34)/('en niveau par secteurs'!CR34+'en niveau par secteurs'!AM34+'en niveau par secteurs'!CS34)-1)*100</f>
        <v>2.1000629852778285</v>
      </c>
      <c r="I33" s="1">
        <f>(('en niveau par secteurs'!BM34+'en niveau par secteurs'!BN34)/('en niveau par secteurs'!T34+'en niveau par secteurs'!U34)-1)*100</f>
        <v>12.403453015041199</v>
      </c>
      <c r="J33" s="1">
        <f>('en niveau par secteurs'!CU34/'en niveau par secteurs'!CV34-1)*100</f>
        <v>11.220021932314395</v>
      </c>
      <c r="K33" s="3"/>
    </row>
    <row r="34" spans="1:11" x14ac:dyDescent="0.25">
      <c r="A34" s="1">
        <v>2035</v>
      </c>
      <c r="B34" s="1">
        <f>(('en niveau par secteurs'!AU35+'en niveau par secteurs'!AV35)/('en niveau par secteurs'!B35+'en niveau par secteurs'!C35)-1)*100</f>
        <v>21.114309038289637</v>
      </c>
      <c r="C34" s="1">
        <f>('en niveau par secteurs'!AW35/'en niveau par secteurs'!D35-1)*100</f>
        <v>79.497425440188536</v>
      </c>
      <c r="D34" s="1">
        <f>(SUM('en niveau par secteurs'!AX35:BF35)/SUM('en niveau par secteurs'!E35:M35)-1)*100</f>
        <v>23.069727308508558</v>
      </c>
      <c r="E34" s="1">
        <f>('en niveau par secteurs'!BG35/'en niveau par secteurs'!N35-1)*100</f>
        <v>9.7976550210194588</v>
      </c>
      <c r="F34" s="1">
        <f>(SUM('en niveau par secteurs'!BH35:BL35)/SUM('en niveau par secteurs'!O35:S35)-1)*100</f>
        <v>14.005277218122014</v>
      </c>
      <c r="G34" s="1">
        <f>(SUM('en niveau par secteurs'!BO35:CE35)/SUM('en niveau par secteurs'!V35:AL35)-1)*100</f>
        <v>-8.515132225043109</v>
      </c>
      <c r="H34" s="1">
        <f>(('en niveau par secteurs'!CP35+'en niveau par secteurs'!CF35+'en niveau par secteurs'!CQ35)/('en niveau par secteurs'!CR35+'en niveau par secteurs'!AM35+'en niveau par secteurs'!CS35)-1)*100</f>
        <v>1.6331549550069768</v>
      </c>
      <c r="I34" s="1">
        <f>(('en niveau par secteurs'!BM35+'en niveau par secteurs'!BN35)/('en niveau par secteurs'!T35+'en niveau par secteurs'!U35)-1)*100</f>
        <v>13.001730474184271</v>
      </c>
      <c r="J34" s="1">
        <f>('en niveau par secteurs'!CU35/'en niveau par secteurs'!CV35-1)*100</f>
        <v>11.711138823135059</v>
      </c>
      <c r="K34" s="3"/>
    </row>
    <row r="35" spans="1:11" hidden="1" x14ac:dyDescent="0.25">
      <c r="A35" s="1">
        <v>2036</v>
      </c>
      <c r="B35" s="1">
        <f>(('en niveau par secteurs'!AU36+'en niveau par secteurs'!AV36)/('en niveau par secteurs'!B36+'en niveau par secteurs'!C36)-1)*100</f>
        <v>23.449827470231078</v>
      </c>
      <c r="C35" s="1">
        <f>('en niveau par secteurs'!AW36/'en niveau par secteurs'!D36-1)*100</f>
        <v>68.930024532313496</v>
      </c>
      <c r="D35" s="1">
        <f>(SUM('en niveau par secteurs'!AX36:BF36)/SUM('en niveau par secteurs'!E36:M36)-1)*100</f>
        <v>25.751793513856036</v>
      </c>
      <c r="E35" s="1">
        <f>('en niveau par secteurs'!BG36/'en niveau par secteurs'!N36-1)*100</f>
        <v>10.054540669751377</v>
      </c>
      <c r="F35" s="1">
        <f>(SUM('en niveau par secteurs'!BH36:BL36)/SUM('en niveau par secteurs'!O36:S36)-1)*100</f>
        <v>15.103125515099869</v>
      </c>
      <c r="G35" s="1">
        <f>(SUM('en niveau par secteurs'!BO36:CE36)/SUM('en niveau par secteurs'!V36:AL36)-1)*100</f>
        <v>-7.6620603075099547</v>
      </c>
      <c r="H35" s="1">
        <f>(('en niveau par secteurs'!CP36+'en niveau par secteurs'!CF36+'en niveau par secteurs'!CQ36)/('en niveau par secteurs'!CR36+'en niveau par secteurs'!AM36+'en niveau par secteurs'!CS36)-1)*100</f>
        <v>1.2073525730518897</v>
      </c>
      <c r="I35" s="1">
        <f>(('en niveau par secteurs'!BM36+'en niveau par secteurs'!BN36)/('en niveau par secteurs'!T36+'en niveau par secteurs'!U36)-1)*100</f>
        <v>13.581323463947758</v>
      </c>
      <c r="J35" s="1">
        <f>('en niveau par secteurs'!CU36/'en niveau par secteurs'!CV36-1)*100</f>
        <v>12.230669516522784</v>
      </c>
      <c r="K35" s="3"/>
    </row>
    <row r="36" spans="1:11" hidden="1" x14ac:dyDescent="0.25">
      <c r="A36" s="1">
        <v>2037</v>
      </c>
      <c r="B36" s="1">
        <f>(('en niveau par secteurs'!AU37+'en niveau par secteurs'!AV37)/('en niveau par secteurs'!B37+'en niveau par secteurs'!C37)-1)*100</f>
        <v>25.724076737528257</v>
      </c>
      <c r="C36" s="1">
        <f>('en niveau par secteurs'!AW37/'en niveau par secteurs'!D37-1)*100</f>
        <v>58.770412417203644</v>
      </c>
      <c r="D36" s="1">
        <f>(SUM('en niveau par secteurs'!AX37:BF37)/SUM('en niveau par secteurs'!E37:M37)-1)*100</f>
        <v>28.509911092444405</v>
      </c>
      <c r="E36" s="1">
        <f>('en niveau par secteurs'!BG37/'en niveau par secteurs'!N37-1)*100</f>
        <v>10.326946425392203</v>
      </c>
      <c r="F36" s="1">
        <f>(SUM('en niveau par secteurs'!BH37:BL37)/SUM('en niveau par secteurs'!O37:S37)-1)*100</f>
        <v>16.176273315657632</v>
      </c>
      <c r="G36" s="1">
        <f>(SUM('en niveau par secteurs'!BO37:CE37)/SUM('en niveau par secteurs'!V37:AL37)-1)*100</f>
        <v>-5.9090488916093697</v>
      </c>
      <c r="H36" s="1">
        <f>(('en niveau par secteurs'!CP37+'en niveau par secteurs'!CF37+'en niveau par secteurs'!CQ37)/('en niveau par secteurs'!CR37+'en niveau par secteurs'!AM37+'en niveau par secteurs'!CS37)-1)*100</f>
        <v>0.81941308008726121</v>
      </c>
      <c r="I36" s="1">
        <f>(('en niveau par secteurs'!BM37+'en niveau par secteurs'!BN37)/('en niveau par secteurs'!T37+'en niveau par secteurs'!U37)-1)*100</f>
        <v>14.139939701557424</v>
      </c>
      <c r="J36" s="1">
        <f>('en niveau par secteurs'!CU37/'en niveau par secteurs'!CV37-1)*100</f>
        <v>12.767010730109529</v>
      </c>
      <c r="K36" s="3"/>
    </row>
    <row r="37" spans="1:11" hidden="1" x14ac:dyDescent="0.25">
      <c r="A37" s="1">
        <v>2038</v>
      </c>
      <c r="B37" s="1">
        <f>(('en niveau par secteurs'!AU38+'en niveau par secteurs'!AV38)/('en niveau par secteurs'!B38+'en niveau par secteurs'!C38)-1)*100</f>
        <v>27.934735075235007</v>
      </c>
      <c r="C37" s="1">
        <f>('en niveau par secteurs'!AW38/'en niveau par secteurs'!D38-1)*100</f>
        <v>49.741660047603588</v>
      </c>
      <c r="D37" s="1">
        <f>(SUM('en niveau par secteurs'!AX38:BF38)/SUM('en niveau par secteurs'!E38:M38)-1)*100</f>
        <v>31.33771272070236</v>
      </c>
      <c r="E37" s="1">
        <f>('en niveau par secteurs'!BG38/'en niveau par secteurs'!N38-1)*100</f>
        <v>10.613141813936222</v>
      </c>
      <c r="F37" s="1">
        <f>(SUM('en niveau par secteurs'!BH38:BL38)/SUM('en niveau par secteurs'!O38:S38)-1)*100</f>
        <v>17.238364111807968</v>
      </c>
      <c r="G37" s="1">
        <f>(SUM('en niveau par secteurs'!BO38:CE38)/SUM('en niveau par secteurs'!V38:AL38)-1)*100</f>
        <v>-3.2604701921034707</v>
      </c>
      <c r="H37" s="1">
        <f>(('en niveau par secteurs'!CP38+'en niveau par secteurs'!CF38+'en niveau par secteurs'!CQ38)/('en niveau par secteurs'!CR38+'en niveau par secteurs'!AM38+'en niveau par secteurs'!CS38)-1)*100</f>
        <v>0.47398726927345702</v>
      </c>
      <c r="I37" s="1">
        <f>(('en niveau par secteurs'!BM38+'en niveau par secteurs'!BN38)/('en niveau par secteurs'!T38+'en niveau par secteurs'!U38)-1)*100</f>
        <v>14.68187321805785</v>
      </c>
      <c r="J37" s="1">
        <f>('en niveau par secteurs'!CU38/'en niveau par secteurs'!CV38-1)*100</f>
        <v>13.328470993222098</v>
      </c>
      <c r="K37" s="3"/>
    </row>
    <row r="38" spans="1:11" hidden="1" x14ac:dyDescent="0.25">
      <c r="A38" s="1">
        <v>2039</v>
      </c>
      <c r="B38" s="1">
        <f>(('en niveau par secteurs'!AU39+'en niveau par secteurs'!AV39)/('en niveau par secteurs'!B39+'en niveau par secteurs'!C39)-1)*100</f>
        <v>30.040315822224418</v>
      </c>
      <c r="C38" s="1">
        <f>('en niveau par secteurs'!AW39/'en niveau par secteurs'!D39-1)*100</f>
        <v>40.518263590568004</v>
      </c>
      <c r="D38" s="1">
        <f>(SUM('en niveau par secteurs'!AX39:BF39)/SUM('en niveau par secteurs'!E39:M39)-1)*100</f>
        <v>34.190170683118318</v>
      </c>
      <c r="E38" s="1">
        <f>('en niveau par secteurs'!BG39/'en niveau par secteurs'!N39-1)*100</f>
        <v>10.915398471279669</v>
      </c>
      <c r="F38" s="1">
        <f>(SUM('en niveau par secteurs'!BH39:BL39)/SUM('en niveau par secteurs'!O39:S39)-1)*100</f>
        <v>18.234339882721162</v>
      </c>
      <c r="G38" s="1">
        <f>(SUM('en niveau par secteurs'!BO39:CE39)/SUM('en niveau par secteurs'!V39:AL39)-1)*100</f>
        <v>-1.0515663382465346</v>
      </c>
      <c r="H38" s="1">
        <f>(('en niveau par secteurs'!CP39+'en niveau par secteurs'!CF39+'en niveau par secteurs'!CQ39)/('en niveau par secteurs'!CR39+'en niveau par secteurs'!AM39+'en niveau par secteurs'!CS39)-1)*100</f>
        <v>0.26991932858719814</v>
      </c>
      <c r="I38" s="1">
        <f>(('en niveau par secteurs'!BM39+'en niveau par secteurs'!BN39)/('en niveau par secteurs'!T39+'en niveau par secteurs'!U39)-1)*100</f>
        <v>15.170661098217565</v>
      </c>
      <c r="J38" s="1">
        <f>('en niveau par secteurs'!CU39/'en niveau par secteurs'!CV39-1)*100</f>
        <v>13.863191463078795</v>
      </c>
      <c r="K38" s="3"/>
    </row>
    <row r="39" spans="1:11" hidden="1" x14ac:dyDescent="0.25">
      <c r="A39" s="1">
        <v>2040</v>
      </c>
      <c r="B39" s="1">
        <f>(('en niveau par secteurs'!AU40+'en niveau par secteurs'!AV40)/('en niveau par secteurs'!B40+'en niveau par secteurs'!C40)-1)*100</f>
        <v>32.027286167635374</v>
      </c>
      <c r="C39" s="1">
        <f>('en niveau par secteurs'!AW40/'en niveau par secteurs'!D40-1)*100</f>
        <v>32.279744255176567</v>
      </c>
      <c r="D39" s="1">
        <f>(SUM('en niveau par secteurs'!AX40:BF40)/SUM('en niveau par secteurs'!E40:M40)-1)*100</f>
        <v>37.062541299970533</v>
      </c>
      <c r="E39" s="1">
        <f>('en niveau par secteurs'!BG40/'en niveau par secteurs'!N40-1)*100</f>
        <v>11.208472529109081</v>
      </c>
      <c r="F39" s="1">
        <f>(SUM('en niveau par secteurs'!BH40:BL40)/SUM('en niveau par secteurs'!O40:S40)-1)*100</f>
        <v>19.189859714897061</v>
      </c>
      <c r="G39" s="1">
        <f>(SUM('en niveau par secteurs'!BO40:CE40)/SUM('en niveau par secteurs'!V40:AL40)-1)*100</f>
        <v>1.7192669103449854</v>
      </c>
      <c r="H39" s="1">
        <f>(('en niveau par secteurs'!CP40+'en niveau par secteurs'!CF40+'en niveau par secteurs'!CQ40)/('en niveau par secteurs'!CR40+'en niveau par secteurs'!AM40+'en niveau par secteurs'!CS40)-1)*100</f>
        <v>7.0395248726873305E-2</v>
      </c>
      <c r="I39" s="1">
        <f>(('en niveau par secteurs'!BM40+'en niveau par secteurs'!BN40)/('en niveau par secteurs'!T40+'en niveau par secteurs'!U40)-1)*100</f>
        <v>15.604128755265311</v>
      </c>
      <c r="J39" s="1">
        <f>('en niveau par secteurs'!CU40/'en niveau par secteurs'!CV40-1)*100</f>
        <v>14.391263782483254</v>
      </c>
      <c r="K39" s="3"/>
    </row>
    <row r="40" spans="1:11" hidden="1" x14ac:dyDescent="0.25">
      <c r="A40" s="1">
        <v>2041</v>
      </c>
      <c r="B40" s="1">
        <f>(('en niveau par secteurs'!AU41+'en niveau par secteurs'!AV41)/('en niveau par secteurs'!B41+'en niveau par secteurs'!C41)-1)*100</f>
        <v>33.889412734626021</v>
      </c>
      <c r="C40" s="1">
        <f>('en niveau par secteurs'!AW41/'en niveau par secteurs'!D41-1)*100</f>
        <v>24.909747330249221</v>
      </c>
      <c r="D40" s="1">
        <f>(SUM('en niveau par secteurs'!AX41:BF41)/SUM('en niveau par secteurs'!E41:M41)-1)*100</f>
        <v>39.941727551031356</v>
      </c>
      <c r="E40" s="1">
        <f>('en niveau par secteurs'!BG41/'en niveau par secteurs'!N41-1)*100</f>
        <v>11.459767108884989</v>
      </c>
      <c r="F40" s="1">
        <f>(SUM('en niveau par secteurs'!BH41:BL41)/SUM('en niveau par secteurs'!O41:S41)-1)*100</f>
        <v>20.122904356240667</v>
      </c>
      <c r="G40" s="1">
        <f>(SUM('en niveau par secteurs'!BO41:CE41)/SUM('en niveau par secteurs'!V41:AL41)-1)*100</f>
        <v>4.7715303435285739</v>
      </c>
      <c r="H40" s="1">
        <f>(('en niveau par secteurs'!CP41+'en niveau par secteurs'!CF41+'en niveau par secteurs'!CQ41)/('en niveau par secteurs'!CR41+'en niveau par secteurs'!AM41+'en niveau par secteurs'!CS41)-1)*100</f>
        <v>-0.19826885947227257</v>
      </c>
      <c r="I40" s="1">
        <f>(('en niveau par secteurs'!BM41+'en niveau par secteurs'!BN41)/('en niveau par secteurs'!T41+'en niveau par secteurs'!U41)-1)*100</f>
        <v>15.981589071297364</v>
      </c>
      <c r="J40" s="1">
        <f>('en niveau par secteurs'!CU41/'en niveau par secteurs'!CV41-1)*100</f>
        <v>14.871941483068095</v>
      </c>
      <c r="K40" s="3"/>
    </row>
    <row r="41" spans="1:11" hidden="1" x14ac:dyDescent="0.25">
      <c r="A41" s="1">
        <v>2042</v>
      </c>
      <c r="B41" s="1">
        <f>(('en niveau par secteurs'!AU42+'en niveau par secteurs'!AV42)/('en niveau par secteurs'!B42+'en niveau par secteurs'!C42)-1)*100</f>
        <v>35.62458605594334</v>
      </c>
      <c r="C41" s="1">
        <f>('en niveau par secteurs'!AW42/'en niveau par secteurs'!D42-1)*100</f>
        <v>18.303111070090374</v>
      </c>
      <c r="D41" s="1">
        <f>(SUM('en niveau par secteurs'!AX42:BF42)/SUM('en niveau par secteurs'!E42:M42)-1)*100</f>
        <v>42.818309753959774</v>
      </c>
      <c r="E41" s="1">
        <f>('en niveau par secteurs'!BG42/'en niveau par secteurs'!N42-1)*100</f>
        <v>11.674117547537023</v>
      </c>
      <c r="F41" s="1">
        <f>(SUM('en niveau par secteurs'!BH42:BL42)/SUM('en niveau par secteurs'!O42:S42)-1)*100</f>
        <v>21.049578945764669</v>
      </c>
      <c r="G41" s="1">
        <f>(SUM('en niveau par secteurs'!BO42:CE42)/SUM('en niveau par secteurs'!V42:AL42)-1)*100</f>
        <v>8.4100958611966092</v>
      </c>
      <c r="H41" s="1">
        <f>(('en niveau par secteurs'!CP42+'en niveau par secteurs'!CF42+'en niveau par secteurs'!CQ42)/('en niveau par secteurs'!CR42+'en niveau par secteurs'!AM42+'en niveau par secteurs'!CS42)-1)*100</f>
        <v>-0.46622210986023704</v>
      </c>
      <c r="I41" s="1">
        <f>(('en niveau par secteurs'!BM42+'en niveau par secteurs'!BN42)/('en niveau par secteurs'!T42+'en niveau par secteurs'!U42)-1)*100</f>
        <v>16.304148110021764</v>
      </c>
      <c r="J41" s="1">
        <f>('en niveau par secteurs'!CU42/'en niveau par secteurs'!CV42-1)*100</f>
        <v>15.324478663768959</v>
      </c>
      <c r="K41" s="3"/>
    </row>
    <row r="42" spans="1:11" hidden="1" x14ac:dyDescent="0.25">
      <c r="A42" s="1">
        <v>2043</v>
      </c>
      <c r="B42" s="1">
        <f>(('en niveau par secteurs'!AU43+'en niveau par secteurs'!AV43)/('en niveau par secteurs'!B43+'en niveau par secteurs'!C43)-1)*100</f>
        <v>37.234112833655367</v>
      </c>
      <c r="C42" s="1">
        <f>('en niveau par secteurs'!AW43/'en niveau par secteurs'!D43-1)*100</f>
        <v>12.366404482943526</v>
      </c>
      <c r="D42" s="1">
        <f>(SUM('en niveau par secteurs'!AX43:BF43)/SUM('en niveau par secteurs'!E43:M43)-1)*100</f>
        <v>45.683586958569975</v>
      </c>
      <c r="E42" s="1">
        <f>('en niveau par secteurs'!BG43/'en niveau par secteurs'!N43-1)*100</f>
        <v>11.857210608945978</v>
      </c>
      <c r="F42" s="1">
        <f>(SUM('en niveau par secteurs'!BH43:BL43)/SUM('en niveau par secteurs'!O43:S43)-1)*100</f>
        <v>21.98573257194667</v>
      </c>
      <c r="G42" s="1">
        <f>(SUM('en niveau par secteurs'!BO43:CE43)/SUM('en niveau par secteurs'!V43:AL43)-1)*100</f>
        <v>12.687308584430369</v>
      </c>
      <c r="H42" s="1">
        <f>(('en niveau par secteurs'!CP43+'en niveau par secteurs'!CF43+'en niveau par secteurs'!CQ43)/('en niveau par secteurs'!CR43+'en niveau par secteurs'!AM43+'en niveau par secteurs'!CS43)-1)*100</f>
        <v>-0.71728939449888784</v>
      </c>
      <c r="I42" s="1">
        <f>(('en niveau par secteurs'!BM43+'en niveau par secteurs'!BN43)/('en niveau par secteurs'!T43+'en niveau par secteurs'!U43)-1)*100</f>
        <v>16.574424639132658</v>
      </c>
      <c r="J42" s="1">
        <f>('en niveau par secteurs'!CU43/'en niveau par secteurs'!CV43-1)*100</f>
        <v>15.752350715147845</v>
      </c>
      <c r="K42" s="3"/>
    </row>
    <row r="43" spans="1:11" hidden="1" x14ac:dyDescent="0.25">
      <c r="A43" s="1">
        <v>2044</v>
      </c>
      <c r="B43" s="1">
        <f>(('en niveau par secteurs'!AU44+'en niveau par secteurs'!AV44)/('en niveau par secteurs'!B44+'en niveau par secteurs'!C44)-1)*100</f>
        <v>38.722828133507939</v>
      </c>
      <c r="C43" s="1">
        <f>('en niveau par secteurs'!AW44/'en niveau par secteurs'!D44-1)*100</f>
        <v>7.0357190980832263</v>
      </c>
      <c r="D43" s="1">
        <f>(SUM('en niveau par secteurs'!AX44:BF44)/SUM('en niveau par secteurs'!E44:M44)-1)*100</f>
        <v>48.531488829917471</v>
      </c>
      <c r="E43" s="1">
        <f>('en niveau par secteurs'!BG44/'en niveau par secteurs'!N44-1)*100</f>
        <v>12.016780747347045</v>
      </c>
      <c r="F43" s="1">
        <f>(SUM('en niveau par secteurs'!BH44:BL44)/SUM('en niveau par secteurs'!O44:S44)-1)*100</f>
        <v>22.948042365221298</v>
      </c>
      <c r="G43" s="1">
        <f>(SUM('en niveau par secteurs'!BO44:CE44)/SUM('en niveau par secteurs'!V44:AL44)-1)*100</f>
        <v>19.556849534824838</v>
      </c>
      <c r="H43" s="1">
        <f>(('en niveau par secteurs'!CP44+'en niveau par secteurs'!CF44+'en niveau par secteurs'!CQ44)/('en niveau par secteurs'!CR44+'en niveau par secteurs'!AM44+'en niveau par secteurs'!CS44)-1)*100</f>
        <v>-0.95144441502849064</v>
      </c>
      <c r="I43" s="1">
        <f>(('en niveau par secteurs'!BM44+'en niveau par secteurs'!BN44)/('en niveau par secteurs'!T44+'en niveau par secteurs'!U44)-1)*100</f>
        <v>16.796779647567295</v>
      </c>
      <c r="J43" s="1">
        <f>('en niveau par secteurs'!CU44/'en niveau par secteurs'!CV44-1)*100</f>
        <v>16.172459702432263</v>
      </c>
      <c r="K43" s="3"/>
    </row>
    <row r="44" spans="1:11" hidden="1" x14ac:dyDescent="0.25">
      <c r="A44" s="1">
        <v>2045</v>
      </c>
      <c r="B44" s="1">
        <f>(('en niveau par secteurs'!AU45+'en niveau par secteurs'!AV45)/('en niveau par secteurs'!B45+'en niveau par secteurs'!C45)-1)*100</f>
        <v>40.121181239264288</v>
      </c>
      <c r="C44" s="1">
        <f>('en niveau par secteurs'!AW45/'en niveau par secteurs'!D45-1)*100</f>
        <v>2.800110061254979</v>
      </c>
      <c r="D44" s="1">
        <f>(SUM('en niveau par secteurs'!AX45:BF45)/SUM('en niveau par secteurs'!E45:M45)-1)*100</f>
        <v>51.373107948621467</v>
      </c>
      <c r="E44" s="1">
        <f>('en niveau par secteurs'!BG45/'en niveau par secteurs'!N45-1)*100</f>
        <v>12.194294717376874</v>
      </c>
      <c r="F44" s="1">
        <f>(SUM('en niveau par secteurs'!BH45:BL45)/SUM('en niveau par secteurs'!O45:S45)-1)*100</f>
        <v>23.988621958058687</v>
      </c>
      <c r="G44" s="1">
        <f>(SUM('en niveau par secteurs'!BO45:CE45)/SUM('en niveau par secteurs'!V45:AL45)-1)*100</f>
        <v>26.734717424444931</v>
      </c>
      <c r="H44" s="1">
        <f>(('en niveau par secteurs'!CP45+'en niveau par secteurs'!CF45+'en niveau par secteurs'!CQ45)/('en niveau par secteurs'!CR45+'en niveau par secteurs'!AM45+'en niveau par secteurs'!CS45)-1)*100</f>
        <v>-1.0248468689856738</v>
      </c>
      <c r="I44" s="1">
        <f>(('en niveau par secteurs'!BM45+'en niveau par secteurs'!BN45)/('en niveau par secteurs'!T45+'en niveau par secteurs'!U45)-1)*100</f>
        <v>17.000073244649471</v>
      </c>
      <c r="J44" s="1">
        <f>('en niveau par secteurs'!CU45/'en niveau par secteurs'!CV45-1)*100</f>
        <v>16.619646081594475</v>
      </c>
      <c r="K44" s="3"/>
    </row>
    <row r="45" spans="1:11" hidden="1" x14ac:dyDescent="0.25">
      <c r="A45" s="1">
        <v>2046</v>
      </c>
      <c r="B45" s="1">
        <f>(('en niveau par secteurs'!AU46+'en niveau par secteurs'!AV46)/('en niveau par secteurs'!B46+'en niveau par secteurs'!C46)-1)*100</f>
        <v>41.439603690911127</v>
      </c>
      <c r="C45" s="1">
        <f>('en niveau par secteurs'!AW46/'en niveau par secteurs'!D46-1)*100</f>
        <v>-1.1135038147648046</v>
      </c>
      <c r="D45" s="1">
        <f>(SUM('en niveau par secteurs'!AX46:BF46)/SUM('en niveau par secteurs'!E46:M46)-1)*100</f>
        <v>54.19217784692141</v>
      </c>
      <c r="E45" s="1">
        <f>('en niveau par secteurs'!BG46/'en niveau par secteurs'!N46-1)*100</f>
        <v>12.37014524028648</v>
      </c>
      <c r="F45" s="1">
        <f>(SUM('en niveau par secteurs'!BH46:BL46)/SUM('en niveau par secteurs'!O46:S46)-1)*100</f>
        <v>25.105253201419274</v>
      </c>
      <c r="G45" s="1">
        <f>(SUM('en niveau par secteurs'!BO46:CE46)/SUM('en niveau par secteurs'!V46:AL46)-1)*100</f>
        <v>33.657137066057949</v>
      </c>
      <c r="H45" s="1">
        <f>(('en niveau par secteurs'!CP46+'en niveau par secteurs'!CF46+'en niveau par secteurs'!CQ46)/('en niveau par secteurs'!CR46+'en niveau par secteurs'!AM46+'en niveau par secteurs'!CS46)-1)*100</f>
        <v>-1.0810951698452476</v>
      </c>
      <c r="I45" s="1">
        <f>(('en niveau par secteurs'!BM46+'en niveau par secteurs'!BN46)/('en niveau par secteurs'!T46+'en niveau par secteurs'!U46)-1)*100</f>
        <v>17.185505456592189</v>
      </c>
      <c r="J45" s="1">
        <f>('en niveau par secteurs'!CU46/'en niveau par secteurs'!CV46-1)*100</f>
        <v>17.052616123574293</v>
      </c>
      <c r="K45" s="3"/>
    </row>
    <row r="46" spans="1:11" hidden="1" x14ac:dyDescent="0.25">
      <c r="A46" s="1">
        <v>2047</v>
      </c>
      <c r="B46" s="1">
        <f>(('en niveau par secteurs'!AU47+'en niveau par secteurs'!AV47)/('en niveau par secteurs'!B47+'en niveau par secteurs'!C47)-1)*100</f>
        <v>42.682433653205678</v>
      </c>
      <c r="C46" s="1">
        <f>('en niveau par secteurs'!AW47/'en niveau par secteurs'!D47-1)*100</f>
        <v>-4.7391851661852229</v>
      </c>
      <c r="D46" s="1">
        <f>(SUM('en niveau par secteurs'!AX47:BF47)/SUM('en niveau par secteurs'!E47:M47)-1)*100</f>
        <v>56.970612936697648</v>
      </c>
      <c r="E46" s="1">
        <f>('en niveau par secteurs'!BG47/'en niveau par secteurs'!N47-1)*100</f>
        <v>12.530958390851676</v>
      </c>
      <c r="F46" s="1">
        <f>(SUM('en niveau par secteurs'!BH47:BL47)/SUM('en niveau par secteurs'!O47:S47)-1)*100</f>
        <v>26.30091344602199</v>
      </c>
      <c r="G46" s="1">
        <f>(SUM('en niveau par secteurs'!BO47:CE47)/SUM('en niveau par secteurs'!V47:AL47)-1)*100</f>
        <v>36.77827269621887</v>
      </c>
      <c r="H46" s="1">
        <f>(('en niveau par secteurs'!CP47+'en niveau par secteurs'!CF47+'en niveau par secteurs'!CQ47)/('en niveau par secteurs'!CR47+'en niveau par secteurs'!AM47+'en niveau par secteurs'!CS47)-1)*100</f>
        <v>-1.126431389251481</v>
      </c>
      <c r="I46" s="1">
        <f>(('en niveau par secteurs'!BM47+'en niveau par secteurs'!BN47)/('en niveau par secteurs'!T47+'en niveau par secteurs'!U47)-1)*100</f>
        <v>17.352866930465339</v>
      </c>
      <c r="J46" s="1">
        <f>('en niveau par secteurs'!CU47/'en niveau par secteurs'!CV47-1)*100</f>
        <v>17.450270132207812</v>
      </c>
      <c r="K46" s="3"/>
    </row>
    <row r="47" spans="1:11" hidden="1" x14ac:dyDescent="0.25">
      <c r="A47" s="1">
        <v>2048</v>
      </c>
      <c r="B47" s="1">
        <f>(('en niveau par secteurs'!AU48+'en niveau par secteurs'!AV48)/('en niveau par secteurs'!B48+'en niveau par secteurs'!C48)-1)*100</f>
        <v>43.852184593575537</v>
      </c>
      <c r="C47" s="1">
        <f>('en niveau par secteurs'!AW48/'en niveau par secteurs'!D48-1)*100</f>
        <v>-8.0869109921369535</v>
      </c>
      <c r="D47" s="1">
        <f>(SUM('en niveau par secteurs'!AX48:BF48)/SUM('en niveau par secteurs'!E48:M48)-1)*100</f>
        <v>59.701275859683008</v>
      </c>
      <c r="E47" s="1">
        <f>('en niveau par secteurs'!BG48/'en niveau par secteurs'!N48-1)*100</f>
        <v>12.679789152704579</v>
      </c>
      <c r="F47" s="1">
        <f>(SUM('en niveau par secteurs'!BH48:BL48)/SUM('en niveau par secteurs'!O48:S48)-1)*100</f>
        <v>27.58217940930394</v>
      </c>
      <c r="G47" s="1">
        <f>(SUM('en niveau par secteurs'!BO48:CE48)/SUM('en niveau par secteurs'!V48:AL48)-1)*100</f>
        <v>40.226414000355028</v>
      </c>
      <c r="H47" s="1">
        <f>(('en niveau par secteurs'!CP48+'en niveau par secteurs'!CF48+'en niveau par secteurs'!CQ48)/('en niveau par secteurs'!CR48+'en niveau par secteurs'!AM48+'en niveau par secteurs'!CS48)-1)*100</f>
        <v>-1.1632525448503461</v>
      </c>
      <c r="I47" s="1">
        <f>(('en niveau par secteurs'!BM48+'en niveau par secteurs'!BN48)/('en niveau par secteurs'!T48+'en niveau par secteurs'!U48)-1)*100</f>
        <v>17.503759895609772</v>
      </c>
      <c r="J47" s="1">
        <f>('en niveau par secteurs'!CU48/'en niveau par secteurs'!CV48-1)*100</f>
        <v>17.840118381587921</v>
      </c>
      <c r="K47" s="3"/>
    </row>
    <row r="48" spans="1:11" hidden="1" x14ac:dyDescent="0.25">
      <c r="A48" s="1">
        <v>2049</v>
      </c>
      <c r="B48" s="1">
        <f>(('en niveau par secteurs'!AU49+'en niveau par secteurs'!AV49)/('en niveau par secteurs'!B49+'en niveau par secteurs'!C49)-1)*100</f>
        <v>32.117290952998026</v>
      </c>
      <c r="C48" s="1">
        <f>('en niveau par secteurs'!AW49/'en niveau par secteurs'!D49-1)*100</f>
        <v>-24.839707803983259</v>
      </c>
      <c r="D48" s="1">
        <f>(SUM('en niveau par secteurs'!AX49:BF49)/SUM('en niveau par secteurs'!E49:M49)-1)*100</f>
        <v>24.717282919035345</v>
      </c>
      <c r="E48" s="1">
        <f>('en niveau par secteurs'!BG49/'en niveau par secteurs'!N49-1)*100</f>
        <v>7.2091323225761395</v>
      </c>
      <c r="F48" s="1">
        <f>(SUM('en niveau par secteurs'!BH49:BL49)/SUM('en niveau par secteurs'!O49:S49)-1)*100</f>
        <v>102.73960319017519</v>
      </c>
      <c r="G48" s="1">
        <f>(SUM('en niveau par secteurs'!BO49:CE49)/SUM('en niveau par secteurs'!V49:AL49)-1)*100</f>
        <v>40.265502878584968</v>
      </c>
      <c r="H48" s="1" t="e">
        <f>(('en niveau par secteurs'!CP49+'en niveau par secteurs'!CF49+'en niveau par secteurs'!CQ49)/('en niveau par secteurs'!CR49+'en niveau par secteurs'!AM49+'en niveau par secteurs'!CS49)-1)*100</f>
        <v>#DIV/0!</v>
      </c>
      <c r="I48" s="1">
        <f>(('en niveau par secteurs'!BM49+'en niveau par secteurs'!BN49)/('en niveau par secteurs'!T49+'en niveau par secteurs'!U49)-1)*100</f>
        <v>10.842020252979312</v>
      </c>
      <c r="J48" s="1" t="e">
        <f>('en niveau par secteurs'!CU49/'en niveau par secteurs'!CV49-1)*100</f>
        <v>#DIV/0!</v>
      </c>
      <c r="K48" s="3"/>
    </row>
    <row r="49" spans="1:11" hidden="1" x14ac:dyDescent="0.25">
      <c r="A49" s="1">
        <v>2050</v>
      </c>
      <c r="B49" s="1">
        <f>(('en niveau par secteurs'!AU50+'en niveau par secteurs'!AV50)/('en niveau par secteurs'!B50+'en niveau par secteurs'!C50)-1)*100</f>
        <v>32.772668194998111</v>
      </c>
      <c r="C49" s="1">
        <f>('en niveau par secteurs'!AW50/'en niveau par secteurs'!D50-1)*100</f>
        <v>-26.465040159718743</v>
      </c>
      <c r="D49" s="1">
        <f>(SUM('en niveau par secteurs'!AX50:BF50)/SUM('en niveau par secteurs'!E50:M50)-1)*100</f>
        <v>25.414899754917506</v>
      </c>
      <c r="E49" s="1">
        <f>('en niveau par secteurs'!BG50/'en niveau par secteurs'!N50-1)*100</f>
        <v>7.1100923919742653</v>
      </c>
      <c r="F49" s="1">
        <f>(SUM('en niveau par secteurs'!BH50:BL50)/SUM('en niveau par secteurs'!O50:S50)-1)*100</f>
        <v>106.11542541781969</v>
      </c>
      <c r="G49" s="1">
        <f>(SUM('en niveau par secteurs'!BO50:CE50)/SUM('en niveau par secteurs'!V50:AL50)-1)*100</f>
        <v>40.534745793997139</v>
      </c>
      <c r="H49" s="1" t="e">
        <f>(('en niveau par secteurs'!CP50+'en niveau par secteurs'!CF50+'en niveau par secteurs'!CQ50)/('en niveau par secteurs'!CR50+'en niveau par secteurs'!AM50+'en niveau par secteurs'!CS50)-1)*100</f>
        <v>#DIV/0!</v>
      </c>
      <c r="I49" s="1">
        <f>(('en niveau par secteurs'!BM50+'en niveau par secteurs'!BN50)/('en niveau par secteurs'!T50+'en niveau par secteurs'!U50)-1)*100</f>
        <v>10.774055256744553</v>
      </c>
      <c r="J49" s="1" t="e">
        <f>('en niveau par secteurs'!CU50/'en niveau par secteurs'!CV50-1)*100</f>
        <v>#DIV/0!</v>
      </c>
      <c r="K49" s="3"/>
    </row>
    <row r="50" spans="1:11" hidden="1" x14ac:dyDescent="0.25">
      <c r="A50" s="3">
        <v>2051</v>
      </c>
      <c r="B50" s="3" t="e">
        <f>(('en niveau par secteurs'!AU51+'en niveau par secteurs'!AV51)/('en niveau par secteurs'!B51+'en niveau par secteurs'!C51)-1)*100</f>
        <v>#DIV/0!</v>
      </c>
      <c r="C50" s="3" t="e">
        <f>('en niveau par secteurs'!AW51/'en niveau par secteurs'!D51-1)*100</f>
        <v>#DIV/0!</v>
      </c>
      <c r="D50" s="3" t="e">
        <f>(SUM('en niveau par secteurs'!AX51:BF51)/SUM('en niveau par secteurs'!E51:M51)-1)*100</f>
        <v>#DIV/0!</v>
      </c>
      <c r="E50" s="3" t="e">
        <f>('en niveau par secteurs'!BG51/'en niveau par secteurs'!N51-1)*100</f>
        <v>#DIV/0!</v>
      </c>
      <c r="F50" s="3" t="e">
        <f>(SUM('en niveau par secteurs'!BH51:BL51)/SUM('en niveau par secteurs'!O51:S51)-1)*100</f>
        <v>#DIV/0!</v>
      </c>
      <c r="G50" s="3" t="e">
        <f>(SUM('en niveau par secteurs'!BO51:CE51)/SUM('en niveau par secteurs'!V51:AL51)-1)*100</f>
        <v>#DIV/0!</v>
      </c>
      <c r="H50" s="3" t="e">
        <f>(('en niveau par secteurs'!CP51+'en niveau par secteurs'!CF51+'en niveau par secteurs'!CQ51)/('en niveau par secteurs'!CR51+'en niveau par secteurs'!AM51+'en niveau par secteurs'!CS51)-1)*100</f>
        <v>#DIV/0!</v>
      </c>
      <c r="I50" s="3" t="e">
        <f>(('en niveau par secteurs'!BM51+'en niveau par secteurs'!BN51)/('en niveau par secteurs'!T51+'en niveau par secteurs'!U51)-1)*100</f>
        <v>#DIV/0!</v>
      </c>
      <c r="J50" s="3" t="e">
        <f>('en niveau par secteurs'!CU51/'en niveau par secteurs'!CV51-1)*100</f>
        <v>#DIV/0!</v>
      </c>
      <c r="K50" s="3"/>
    </row>
    <row r="51" spans="1:11" hidden="1" x14ac:dyDescent="0.25">
      <c r="A51" s="3">
        <v>2052</v>
      </c>
      <c r="B51" s="3" t="e">
        <f>(('en niveau par secteurs'!AU52+'en niveau par secteurs'!AV52)/('en niveau par secteurs'!B52+'en niveau par secteurs'!C52)-1)*100</f>
        <v>#DIV/0!</v>
      </c>
      <c r="C51" s="3" t="e">
        <f>('en niveau par secteurs'!AW52/'en niveau par secteurs'!D52-1)*100</f>
        <v>#DIV/0!</v>
      </c>
      <c r="D51" s="3" t="e">
        <f>(SUM('en niveau par secteurs'!AX52:BF52)/SUM('en niveau par secteurs'!E52:M52)-1)*100</f>
        <v>#DIV/0!</v>
      </c>
      <c r="E51" s="3" t="e">
        <f>('en niveau par secteurs'!BG52/'en niveau par secteurs'!N52-1)*100</f>
        <v>#DIV/0!</v>
      </c>
      <c r="F51" s="3" t="e">
        <f>(SUM('en niveau par secteurs'!BH52:BL52)/SUM('en niveau par secteurs'!O52:S52)-1)*100</f>
        <v>#DIV/0!</v>
      </c>
      <c r="G51" s="3" t="e">
        <f>(SUM('en niveau par secteurs'!BO52:CE52)/SUM('en niveau par secteurs'!V52:AL52)-1)*100</f>
        <v>#DIV/0!</v>
      </c>
      <c r="H51" s="3" t="e">
        <f>(('en niveau par secteurs'!CP52+'en niveau par secteurs'!CF52+'en niveau par secteurs'!CQ52)/('en niveau par secteurs'!CR52+'en niveau par secteurs'!AM52+'en niveau par secteurs'!CS52)-1)*100</f>
        <v>#DIV/0!</v>
      </c>
      <c r="I51" s="3" t="e">
        <f>(('en niveau par secteurs'!BM52+'en niveau par secteurs'!BN52)/('en niveau par secteurs'!T52+'en niveau par secteurs'!U52)-1)*100</f>
        <v>#DIV/0!</v>
      </c>
      <c r="J51" s="3" t="e">
        <f>('en niveau par secteurs'!CU52/'en niveau par secteurs'!CV52-1)*100</f>
        <v>#DIV/0!</v>
      </c>
      <c r="K51" s="3"/>
    </row>
    <row r="52" spans="1:11" hidden="1" x14ac:dyDescent="0.25">
      <c r="A52" s="3">
        <v>2053</v>
      </c>
      <c r="B52" s="3" t="e">
        <f>(('en niveau par secteurs'!AU53+'en niveau par secteurs'!AV53)/('en niveau par secteurs'!B53+'en niveau par secteurs'!C53)-1)*100</f>
        <v>#DIV/0!</v>
      </c>
      <c r="C52" s="3" t="e">
        <f>('en niveau par secteurs'!AW53/'en niveau par secteurs'!D53-1)*100</f>
        <v>#DIV/0!</v>
      </c>
      <c r="D52" s="3" t="e">
        <f>(SUM('en niveau par secteurs'!AX53:BF53)/SUM('en niveau par secteurs'!E53:M53)-1)*100</f>
        <v>#DIV/0!</v>
      </c>
      <c r="E52" s="3" t="e">
        <f>('en niveau par secteurs'!BG53/'en niveau par secteurs'!N53-1)*100</f>
        <v>#DIV/0!</v>
      </c>
      <c r="F52" s="3" t="e">
        <f>(SUM('en niveau par secteurs'!BH53:BL53)/SUM('en niveau par secteurs'!O53:S53)-1)*100</f>
        <v>#DIV/0!</v>
      </c>
      <c r="G52" s="3" t="e">
        <f>(SUM('en niveau par secteurs'!BO53:CE53)/SUM('en niveau par secteurs'!V53:AL53)-1)*100</f>
        <v>#DIV/0!</v>
      </c>
      <c r="H52" s="3" t="e">
        <f>(('en niveau par secteurs'!CP53+'en niveau par secteurs'!CF53+'en niveau par secteurs'!CQ53)/('en niveau par secteurs'!CR53+'en niveau par secteurs'!AM53+'en niveau par secteurs'!CS53)-1)*100</f>
        <v>#DIV/0!</v>
      </c>
      <c r="I52" s="3" t="e">
        <f>(('en niveau par secteurs'!BM53+'en niveau par secteurs'!BN53)/('en niveau par secteurs'!T53+'en niveau par secteurs'!U53)-1)*100</f>
        <v>#DIV/0!</v>
      </c>
      <c r="J52" s="3" t="e">
        <f>('en niveau par secteurs'!CU53/'en niveau par secteurs'!CV53-1)*100</f>
        <v>#DIV/0!</v>
      </c>
      <c r="K52" s="3"/>
    </row>
    <row r="53" spans="1:11" hidden="1" x14ac:dyDescent="0.25">
      <c r="A53" s="3">
        <v>2054</v>
      </c>
      <c r="B53" s="3" t="e">
        <f>(('en niveau par secteurs'!AU54+'en niveau par secteurs'!AV54)/('en niveau par secteurs'!B54+'en niveau par secteurs'!C54)-1)*100</f>
        <v>#DIV/0!</v>
      </c>
      <c r="C53" s="3" t="e">
        <f>('en niveau par secteurs'!AW54/'en niveau par secteurs'!D54-1)*100</f>
        <v>#DIV/0!</v>
      </c>
      <c r="D53" s="3" t="e">
        <f>(SUM('en niveau par secteurs'!AX54:BF54)/SUM('en niveau par secteurs'!E54:M54)-1)*100</f>
        <v>#DIV/0!</v>
      </c>
      <c r="E53" s="3" t="e">
        <f>('en niveau par secteurs'!BG54/'en niveau par secteurs'!N54-1)*100</f>
        <v>#DIV/0!</v>
      </c>
      <c r="F53" s="3" t="e">
        <f>(SUM('en niveau par secteurs'!BH54:BL54)/SUM('en niveau par secteurs'!O54:S54)-1)*100</f>
        <v>#DIV/0!</v>
      </c>
      <c r="G53" s="3" t="e">
        <f>(SUM('en niveau par secteurs'!BO54:CE54)/SUM('en niveau par secteurs'!V54:AL54)-1)*100</f>
        <v>#DIV/0!</v>
      </c>
      <c r="H53" s="3" t="e">
        <f>(('en niveau par secteurs'!CP54+'en niveau par secteurs'!CF54+'en niveau par secteurs'!CQ54)/('en niveau par secteurs'!CR54+'en niveau par secteurs'!AM54+'en niveau par secteurs'!CS54)-1)*100</f>
        <v>#DIV/0!</v>
      </c>
      <c r="I53" s="3" t="e">
        <f>(('en niveau par secteurs'!BM54+'en niveau par secteurs'!BN54)/('en niveau par secteurs'!T54+'en niveau par secteurs'!U54)-1)*100</f>
        <v>#DIV/0!</v>
      </c>
      <c r="J53" s="3" t="e">
        <f>('en niveau par secteurs'!CU54/'en niveau par secteurs'!CV54-1)*100</f>
        <v>#DIV/0!</v>
      </c>
      <c r="K53" s="3"/>
    </row>
    <row r="54" spans="1:11" hidden="1" x14ac:dyDescent="0.25">
      <c r="A54" s="3">
        <v>2055</v>
      </c>
      <c r="B54" s="3" t="e">
        <f>(('en niveau par secteurs'!AU55+'en niveau par secteurs'!AV55)/('en niveau par secteurs'!B55+'en niveau par secteurs'!C55)-1)*100</f>
        <v>#DIV/0!</v>
      </c>
      <c r="C54" s="3" t="e">
        <f>('en niveau par secteurs'!AW55/'en niveau par secteurs'!D55-1)*100</f>
        <v>#DIV/0!</v>
      </c>
      <c r="D54" s="3" t="e">
        <f>(SUM('en niveau par secteurs'!AX55:BF55)/SUM('en niveau par secteurs'!E55:M55)-1)*100</f>
        <v>#DIV/0!</v>
      </c>
      <c r="E54" s="3" t="e">
        <f>('en niveau par secteurs'!BG55/'en niveau par secteurs'!N55-1)*100</f>
        <v>#DIV/0!</v>
      </c>
      <c r="F54" s="3" t="e">
        <f>(SUM('en niveau par secteurs'!BH55:BL55)/SUM('en niveau par secteurs'!O55:S55)-1)*100</f>
        <v>#DIV/0!</v>
      </c>
      <c r="G54" s="3" t="e">
        <f>(SUM('en niveau par secteurs'!BO55:CE55)/SUM('en niveau par secteurs'!V55:AL55)-1)*100</f>
        <v>#DIV/0!</v>
      </c>
      <c r="H54" s="3" t="e">
        <f>(('en niveau par secteurs'!CP55+'en niveau par secteurs'!CF55+'en niveau par secteurs'!CQ55)/('en niveau par secteurs'!CR55+'en niveau par secteurs'!AM55+'en niveau par secteurs'!CS55)-1)*100</f>
        <v>#DIV/0!</v>
      </c>
      <c r="I54" s="3" t="e">
        <f>(('en niveau par secteurs'!BM55+'en niveau par secteurs'!BN55)/('en niveau par secteurs'!T55+'en niveau par secteurs'!U55)-1)*100</f>
        <v>#DIV/0!</v>
      </c>
      <c r="J54" s="3" t="e">
        <f>('en niveau par secteurs'!CU55/'en niveau par secteurs'!CV55-1)*100</f>
        <v>#DIV/0!</v>
      </c>
      <c r="K54" s="3"/>
    </row>
    <row r="55" spans="1:11" hidden="1" x14ac:dyDescent="0.25">
      <c r="A55" s="3">
        <v>2056</v>
      </c>
      <c r="B55" s="3" t="e">
        <f>(('en niveau par secteurs'!AU56+'en niveau par secteurs'!AV56)/('en niveau par secteurs'!B56+'en niveau par secteurs'!C56)-1)*100</f>
        <v>#DIV/0!</v>
      </c>
      <c r="C55" s="3" t="e">
        <f>('en niveau par secteurs'!AW56/'en niveau par secteurs'!D56-1)*100</f>
        <v>#DIV/0!</v>
      </c>
      <c r="D55" s="3" t="e">
        <f>(SUM('en niveau par secteurs'!AX56:BF56)/SUM('en niveau par secteurs'!E56:M56)-1)*100</f>
        <v>#DIV/0!</v>
      </c>
      <c r="E55" s="3" t="e">
        <f>('en niveau par secteurs'!BG56/'en niveau par secteurs'!N56-1)*100</f>
        <v>#DIV/0!</v>
      </c>
      <c r="F55" s="3" t="e">
        <f>(SUM('en niveau par secteurs'!BH56:BL56)/SUM('en niveau par secteurs'!O56:S56)-1)*100</f>
        <v>#DIV/0!</v>
      </c>
      <c r="G55" s="3" t="e">
        <f>(SUM('en niveau par secteurs'!BO56:CE56)/SUM('en niveau par secteurs'!V56:AL56)-1)*100</f>
        <v>#DIV/0!</v>
      </c>
      <c r="H55" s="3" t="e">
        <f>(('en niveau par secteurs'!CP56+'en niveau par secteurs'!CF56+'en niveau par secteurs'!CQ56)/('en niveau par secteurs'!CR56+'en niveau par secteurs'!AM56+'en niveau par secteurs'!CS56)-1)*100</f>
        <v>#DIV/0!</v>
      </c>
      <c r="I55" s="3" t="e">
        <f>(('en niveau par secteurs'!BM56+'en niveau par secteurs'!BN56)/('en niveau par secteurs'!T56+'en niveau par secteurs'!U56)-1)*100</f>
        <v>#DIV/0!</v>
      </c>
      <c r="J55" s="3" t="e">
        <f>('en niveau par secteurs'!CU56/'en niveau par secteurs'!CV56-1)*100</f>
        <v>#DIV/0!</v>
      </c>
      <c r="K55" s="3"/>
    </row>
    <row r="56" spans="1:11" hidden="1" x14ac:dyDescent="0.25">
      <c r="A56" s="3">
        <v>2057</v>
      </c>
      <c r="B56" s="3" t="e">
        <f>(('en niveau par secteurs'!AU57+'en niveau par secteurs'!AV57)/('en niveau par secteurs'!B57+'en niveau par secteurs'!C57)-1)*100</f>
        <v>#DIV/0!</v>
      </c>
      <c r="C56" s="3" t="e">
        <f>('en niveau par secteurs'!AW57/'en niveau par secteurs'!D57-1)*100</f>
        <v>#DIV/0!</v>
      </c>
      <c r="D56" s="3" t="e">
        <f>(SUM('en niveau par secteurs'!AX57:BF57)/SUM('en niveau par secteurs'!E57:M57)-1)*100</f>
        <v>#DIV/0!</v>
      </c>
      <c r="E56" s="3" t="e">
        <f>('en niveau par secteurs'!BG57/'en niveau par secteurs'!N57-1)*100</f>
        <v>#DIV/0!</v>
      </c>
      <c r="F56" s="3" t="e">
        <f>(SUM('en niveau par secteurs'!BH57:BL57)/SUM('en niveau par secteurs'!O57:S57)-1)*100</f>
        <v>#DIV/0!</v>
      </c>
      <c r="G56" s="3" t="e">
        <f>(SUM('en niveau par secteurs'!BO57:CE57)/SUM('en niveau par secteurs'!V57:AL57)-1)*100</f>
        <v>#DIV/0!</v>
      </c>
      <c r="H56" s="3" t="e">
        <f>(('en niveau par secteurs'!CP57+'en niveau par secteurs'!CF57+'en niveau par secteurs'!CQ57)/('en niveau par secteurs'!CR57+'en niveau par secteurs'!AM57+'en niveau par secteurs'!CS57)-1)*100</f>
        <v>#DIV/0!</v>
      </c>
      <c r="I56" s="3" t="e">
        <f>(('en niveau par secteurs'!BM57+'en niveau par secteurs'!BN57)/('en niveau par secteurs'!T57+'en niveau par secteurs'!U57)-1)*100</f>
        <v>#DIV/0!</v>
      </c>
      <c r="J56" s="3" t="e">
        <f>('en niveau par secteurs'!CU57/'en niveau par secteurs'!CV57-1)*100</f>
        <v>#DIV/0!</v>
      </c>
      <c r="K56" s="3"/>
    </row>
    <row r="57" spans="1:11" hidden="1" x14ac:dyDescent="0.25">
      <c r="A57" s="3">
        <v>2058</v>
      </c>
      <c r="B57" s="3" t="e">
        <f>(('en niveau par secteurs'!AU58+'en niveau par secteurs'!AV58)/('en niveau par secteurs'!B58+'en niveau par secteurs'!C58)-1)*100</f>
        <v>#DIV/0!</v>
      </c>
      <c r="C57" s="3" t="e">
        <f>('en niveau par secteurs'!AW58/'en niveau par secteurs'!D58-1)*100</f>
        <v>#DIV/0!</v>
      </c>
      <c r="D57" s="3" t="e">
        <f>(SUM('en niveau par secteurs'!AX58:BF58)/SUM('en niveau par secteurs'!E58:M58)-1)*100</f>
        <v>#DIV/0!</v>
      </c>
      <c r="E57" s="3" t="e">
        <f>('en niveau par secteurs'!BG58/'en niveau par secteurs'!N58-1)*100</f>
        <v>#DIV/0!</v>
      </c>
      <c r="F57" s="3" t="e">
        <f>(SUM('en niveau par secteurs'!BH58:BL58)/SUM('en niveau par secteurs'!O58:S58)-1)*100</f>
        <v>#DIV/0!</v>
      </c>
      <c r="G57" s="3" t="e">
        <f>(SUM('en niveau par secteurs'!BO58:CE58)/SUM('en niveau par secteurs'!V58:AL58)-1)*100</f>
        <v>#DIV/0!</v>
      </c>
      <c r="H57" s="3" t="e">
        <f>(('en niveau par secteurs'!CP58+'en niveau par secteurs'!CF58+'en niveau par secteurs'!CQ58)/('en niveau par secteurs'!CR58+'en niveau par secteurs'!AM58+'en niveau par secteurs'!CS58)-1)*100</f>
        <v>#DIV/0!</v>
      </c>
      <c r="I57" s="3" t="e">
        <f>(('en niveau par secteurs'!BM58+'en niveau par secteurs'!BN58)/('en niveau par secteurs'!T58+'en niveau par secteurs'!U58)-1)*100</f>
        <v>#DIV/0!</v>
      </c>
      <c r="J57" s="3" t="e">
        <f>('en niveau par secteurs'!CU58/'en niveau par secteurs'!CV58-1)*100</f>
        <v>#DIV/0!</v>
      </c>
      <c r="K57" s="3"/>
    </row>
    <row r="58" spans="1:11" hidden="1" x14ac:dyDescent="0.25">
      <c r="A58" s="3">
        <v>2059</v>
      </c>
      <c r="B58" s="3" t="e">
        <f>(('en niveau par secteurs'!AU59+'en niveau par secteurs'!AV59)/('en niveau par secteurs'!B59+'en niveau par secteurs'!C59)-1)*100</f>
        <v>#DIV/0!</v>
      </c>
      <c r="C58" s="3" t="e">
        <f>('en niveau par secteurs'!AW59/'en niveau par secteurs'!D59-1)*100</f>
        <v>#DIV/0!</v>
      </c>
      <c r="D58" s="3" t="e">
        <f>(SUM('en niveau par secteurs'!AX59:BF59)/SUM('en niveau par secteurs'!E59:M59)-1)*100</f>
        <v>#DIV/0!</v>
      </c>
      <c r="E58" s="3" t="e">
        <f>('en niveau par secteurs'!BG59/'en niveau par secteurs'!N59-1)*100</f>
        <v>#DIV/0!</v>
      </c>
      <c r="F58" s="3" t="e">
        <f>(SUM('en niveau par secteurs'!BH59:BL59)/SUM('en niveau par secteurs'!O59:S59)-1)*100</f>
        <v>#DIV/0!</v>
      </c>
      <c r="G58" s="3" t="e">
        <f>(SUM('en niveau par secteurs'!BO59:CE59)/SUM('en niveau par secteurs'!V59:AL59)-1)*100</f>
        <v>#DIV/0!</v>
      </c>
      <c r="H58" s="3" t="e">
        <f>(('en niveau par secteurs'!CP59+'en niveau par secteurs'!CF59+'en niveau par secteurs'!CQ59)/('en niveau par secteurs'!CR59+'en niveau par secteurs'!AM59+'en niveau par secteurs'!CS59)-1)*100</f>
        <v>#DIV/0!</v>
      </c>
      <c r="I58" s="3" t="e">
        <f>(('en niveau par secteurs'!BM59+'en niveau par secteurs'!BN59)/('en niveau par secteurs'!T59+'en niveau par secteurs'!U59)-1)*100</f>
        <v>#DIV/0!</v>
      </c>
      <c r="J58" s="3" t="e">
        <f>('en niveau par secteurs'!CU59/'en niveau par secteurs'!CV59-1)*100</f>
        <v>#DIV/0!</v>
      </c>
      <c r="K58" s="3"/>
    </row>
    <row r="59" spans="1:11" hidden="1" x14ac:dyDescent="0.25">
      <c r="A59" s="3">
        <v>2060</v>
      </c>
      <c r="B59" s="3" t="e">
        <f>(('en niveau par secteurs'!AU60+'en niveau par secteurs'!AV60)/('en niveau par secteurs'!B60+'en niveau par secteurs'!C60)-1)*100</f>
        <v>#DIV/0!</v>
      </c>
      <c r="C59" s="3" t="e">
        <f>('en niveau par secteurs'!AW60/'en niveau par secteurs'!D60-1)*100</f>
        <v>#DIV/0!</v>
      </c>
      <c r="D59" s="3" t="e">
        <f>(SUM('en niveau par secteurs'!AX60:BF60)/SUM('en niveau par secteurs'!E60:M60)-1)*100</f>
        <v>#DIV/0!</v>
      </c>
      <c r="E59" s="3" t="e">
        <f>('en niveau par secteurs'!BG60/'en niveau par secteurs'!N60-1)*100</f>
        <v>#DIV/0!</v>
      </c>
      <c r="F59" s="3" t="e">
        <f>(SUM('en niveau par secteurs'!BH60:BL60)/SUM('en niveau par secteurs'!O60:S60)-1)*100</f>
        <v>#DIV/0!</v>
      </c>
      <c r="G59" s="3" t="e">
        <f>(SUM('en niveau par secteurs'!BO60:CE60)/SUM('en niveau par secteurs'!V60:AL60)-1)*100</f>
        <v>#DIV/0!</v>
      </c>
      <c r="H59" s="3" t="e">
        <f>(('en niveau par secteurs'!CP60+'en niveau par secteurs'!CF60+'en niveau par secteurs'!CQ60)/('en niveau par secteurs'!CR60+'en niveau par secteurs'!AM60+'en niveau par secteurs'!CS60)-1)*100</f>
        <v>#DIV/0!</v>
      </c>
      <c r="I59" s="3" t="e">
        <f>(('en niveau par secteurs'!BM60+'en niveau par secteurs'!BN60)/('en niveau par secteurs'!T60+'en niveau par secteurs'!U60)-1)*100</f>
        <v>#DIV/0!</v>
      </c>
      <c r="J59" s="3" t="e">
        <f>('en niveau par secteurs'!CU60/'en niveau par secteurs'!CV60-1)*100</f>
        <v>#DIV/0!</v>
      </c>
      <c r="K59" s="3"/>
    </row>
    <row r="60" spans="1:11" hidden="1" x14ac:dyDescent="0.25">
      <c r="A60" s="3">
        <v>2061</v>
      </c>
      <c r="B60" s="3" t="e">
        <f>(('en niveau par secteurs'!AU61+'en niveau par secteurs'!AV61)/('en niveau par secteurs'!B61+'en niveau par secteurs'!C61)-1)*100</f>
        <v>#DIV/0!</v>
      </c>
      <c r="C60" s="3" t="e">
        <f>('en niveau par secteurs'!AW61/'en niveau par secteurs'!D61-1)*100</f>
        <v>#DIV/0!</v>
      </c>
      <c r="D60" s="3" t="e">
        <f>(SUM('en niveau par secteurs'!AX61:BF61)/SUM('en niveau par secteurs'!E61:M61)-1)*100</f>
        <v>#DIV/0!</v>
      </c>
      <c r="E60" s="3" t="e">
        <f>('en niveau par secteurs'!BG61/'en niveau par secteurs'!N61-1)*100</f>
        <v>#DIV/0!</v>
      </c>
      <c r="F60" s="3" t="e">
        <f>(SUM('en niveau par secteurs'!BH61:BL61)/SUM('en niveau par secteurs'!O61:S61)-1)*100</f>
        <v>#DIV/0!</v>
      </c>
      <c r="G60" s="3" t="e">
        <f>(SUM('en niveau par secteurs'!BO61:CE61)/SUM('en niveau par secteurs'!V61:AL61)-1)*100</f>
        <v>#DIV/0!</v>
      </c>
      <c r="H60" s="3" t="e">
        <f>(('en niveau par secteurs'!CP61+'en niveau par secteurs'!CF61+'en niveau par secteurs'!CQ61)/('en niveau par secteurs'!CR61+'en niveau par secteurs'!AM61+'en niveau par secteurs'!CS61)-1)*100</f>
        <v>#DIV/0!</v>
      </c>
      <c r="I60" s="3" t="e">
        <f>(('en niveau par secteurs'!BM61+'en niveau par secteurs'!BN61)/('en niveau par secteurs'!T61+'en niveau par secteurs'!U61)-1)*100</f>
        <v>#DIV/0!</v>
      </c>
      <c r="J60" s="3" t="e">
        <f>('en niveau par secteurs'!CU61/'en niveau par secteurs'!CV61-1)*100</f>
        <v>#DIV/0!</v>
      </c>
      <c r="K60" s="3"/>
    </row>
    <row r="61" spans="1:11" hidden="1" x14ac:dyDescent="0.25">
      <c r="A61" s="3">
        <v>2062</v>
      </c>
      <c r="B61" s="3" t="e">
        <f>(('en niveau par secteurs'!AU62+'en niveau par secteurs'!AV62)/('en niveau par secteurs'!B62+'en niveau par secteurs'!C62)-1)*100</f>
        <v>#DIV/0!</v>
      </c>
      <c r="C61" s="3" t="e">
        <f>('en niveau par secteurs'!AW62/'en niveau par secteurs'!D62-1)*100</f>
        <v>#DIV/0!</v>
      </c>
      <c r="D61" s="3" t="e">
        <f>(SUM('en niveau par secteurs'!AX62:BF62)/SUM('en niveau par secteurs'!E62:M62)-1)*100</f>
        <v>#DIV/0!</v>
      </c>
      <c r="E61" s="3" t="e">
        <f>('en niveau par secteurs'!BG62/'en niveau par secteurs'!N62-1)*100</f>
        <v>#DIV/0!</v>
      </c>
      <c r="F61" s="3" t="e">
        <f>(SUM('en niveau par secteurs'!BH62:BL62)/SUM('en niveau par secteurs'!O62:S62)-1)*100</f>
        <v>#DIV/0!</v>
      </c>
      <c r="G61" s="3" t="e">
        <f>(SUM('en niveau par secteurs'!BO62:CE62)/SUM('en niveau par secteurs'!V62:AL62)-1)*100</f>
        <v>#DIV/0!</v>
      </c>
      <c r="H61" s="3" t="e">
        <f>(('en niveau par secteurs'!CP62+'en niveau par secteurs'!CF62+'en niveau par secteurs'!CQ62)/('en niveau par secteurs'!CR62+'en niveau par secteurs'!AM62+'en niveau par secteurs'!CS62)-1)*100</f>
        <v>#DIV/0!</v>
      </c>
      <c r="I61" s="3" t="e">
        <f>(('en niveau par secteurs'!BM62+'en niveau par secteurs'!BN62)/('en niveau par secteurs'!T62+'en niveau par secteurs'!U62)-1)*100</f>
        <v>#DIV/0!</v>
      </c>
      <c r="J61" s="3" t="e">
        <f>('en niveau par secteurs'!CU62/'en niveau par secteurs'!CV62-1)*100</f>
        <v>#DIV/0!</v>
      </c>
      <c r="K61" s="3"/>
    </row>
    <row r="62" spans="1:11" hidden="1" x14ac:dyDescent="0.25">
      <c r="A62" s="3">
        <v>2063</v>
      </c>
      <c r="B62" s="3" t="e">
        <f>(('en niveau par secteurs'!AU63+'en niveau par secteurs'!AV63)/('en niveau par secteurs'!B63+'en niveau par secteurs'!C63)-1)*100</f>
        <v>#DIV/0!</v>
      </c>
      <c r="C62" s="3" t="e">
        <f>('en niveau par secteurs'!AW63/'en niveau par secteurs'!D63-1)*100</f>
        <v>#DIV/0!</v>
      </c>
      <c r="D62" s="3" t="e">
        <f>(SUM('en niveau par secteurs'!AX63:BF63)/SUM('en niveau par secteurs'!E63:M63)-1)*100</f>
        <v>#DIV/0!</v>
      </c>
      <c r="E62" s="3" t="e">
        <f>('en niveau par secteurs'!BG63/'en niveau par secteurs'!N63-1)*100</f>
        <v>#DIV/0!</v>
      </c>
      <c r="F62" s="3" t="e">
        <f>(SUM('en niveau par secteurs'!BH63:BL63)/SUM('en niveau par secteurs'!O63:S63)-1)*100</f>
        <v>#DIV/0!</v>
      </c>
      <c r="G62" s="3" t="e">
        <f>(SUM('en niveau par secteurs'!BO63:CE63)/SUM('en niveau par secteurs'!V63:AL63)-1)*100</f>
        <v>#DIV/0!</v>
      </c>
      <c r="H62" s="3" t="e">
        <f>(('en niveau par secteurs'!CP63+'en niveau par secteurs'!CF63+'en niveau par secteurs'!CQ63)/('en niveau par secteurs'!CR63+'en niveau par secteurs'!AM63+'en niveau par secteurs'!CS63)-1)*100</f>
        <v>#DIV/0!</v>
      </c>
      <c r="I62" s="3" t="e">
        <f>(('en niveau par secteurs'!BM63+'en niveau par secteurs'!BN63)/('en niveau par secteurs'!T63+'en niveau par secteurs'!U63)-1)*100</f>
        <v>#DIV/0!</v>
      </c>
      <c r="J62" s="3" t="e">
        <f>('en niveau par secteurs'!CU63/'en niveau par secteurs'!CV63-1)*100</f>
        <v>#DIV/0!</v>
      </c>
      <c r="K62" s="3"/>
    </row>
    <row r="63" spans="1:11" hidden="1" x14ac:dyDescent="0.25">
      <c r="A63" s="3">
        <v>2064</v>
      </c>
      <c r="B63" s="3" t="e">
        <f>(('en niveau par secteurs'!AU64+'en niveau par secteurs'!AV64)/('en niveau par secteurs'!B64+'en niveau par secteurs'!C64)-1)*100</f>
        <v>#DIV/0!</v>
      </c>
      <c r="C63" s="3" t="e">
        <f>('en niveau par secteurs'!AW64/'en niveau par secteurs'!D64-1)*100</f>
        <v>#DIV/0!</v>
      </c>
      <c r="D63" s="3" t="e">
        <f>(SUM('en niveau par secteurs'!AX64:BF64)/SUM('en niveau par secteurs'!E64:M64)-1)*100</f>
        <v>#DIV/0!</v>
      </c>
      <c r="E63" s="3" t="e">
        <f>('en niveau par secteurs'!BG64/'en niveau par secteurs'!N64-1)*100</f>
        <v>#DIV/0!</v>
      </c>
      <c r="F63" s="3" t="e">
        <f>(SUM('en niveau par secteurs'!BH64:BL64)/SUM('en niveau par secteurs'!O64:S64)-1)*100</f>
        <v>#DIV/0!</v>
      </c>
      <c r="G63" s="3" t="e">
        <f>(SUM('en niveau par secteurs'!BO64:CE64)/SUM('en niveau par secteurs'!V64:AL64)-1)*100</f>
        <v>#DIV/0!</v>
      </c>
      <c r="H63" s="3" t="e">
        <f>(('en niveau par secteurs'!CP64+'en niveau par secteurs'!CF64+'en niveau par secteurs'!CQ64)/('en niveau par secteurs'!CR64+'en niveau par secteurs'!AM64+'en niveau par secteurs'!CS64)-1)*100</f>
        <v>#DIV/0!</v>
      </c>
      <c r="I63" s="3" t="e">
        <f>(('en niveau par secteurs'!BM64+'en niveau par secteurs'!BN64)/('en niveau par secteurs'!T64+'en niveau par secteurs'!U64)-1)*100</f>
        <v>#DIV/0!</v>
      </c>
      <c r="J63" s="3" t="e">
        <f>('en niveau par secteurs'!CU64/'en niveau par secteurs'!CV64-1)*100</f>
        <v>#DIV/0!</v>
      </c>
      <c r="K63" s="3"/>
    </row>
    <row r="64" spans="1:11" hidden="1" x14ac:dyDescent="0.25">
      <c r="A64" s="3">
        <v>2065</v>
      </c>
      <c r="B64" s="3" t="e">
        <f>(('en niveau par secteurs'!AU65+'en niveau par secteurs'!AV65)/('en niveau par secteurs'!B65+'en niveau par secteurs'!C65)-1)*100</f>
        <v>#DIV/0!</v>
      </c>
      <c r="C64" s="3" t="e">
        <f>('en niveau par secteurs'!AW65/'en niveau par secteurs'!D65-1)*100</f>
        <v>#DIV/0!</v>
      </c>
      <c r="D64" s="3" t="e">
        <f>(SUM('en niveau par secteurs'!AX65:BF65)/SUM('en niveau par secteurs'!E65:M65)-1)*100</f>
        <v>#DIV/0!</v>
      </c>
      <c r="E64" s="3" t="e">
        <f>('en niveau par secteurs'!BG65/'en niveau par secteurs'!N65-1)*100</f>
        <v>#DIV/0!</v>
      </c>
      <c r="F64" s="3" t="e">
        <f>(SUM('en niveau par secteurs'!BH65:BL65)/SUM('en niveau par secteurs'!O65:S65)-1)*100</f>
        <v>#DIV/0!</v>
      </c>
      <c r="G64" s="3" t="e">
        <f>(SUM('en niveau par secteurs'!BO65:CE65)/SUM('en niveau par secteurs'!V65:AL65)-1)*100</f>
        <v>#DIV/0!</v>
      </c>
      <c r="H64" s="3" t="e">
        <f>(('en niveau par secteurs'!CP65+'en niveau par secteurs'!CF65+'en niveau par secteurs'!CQ65)/('en niveau par secteurs'!CR65+'en niveau par secteurs'!AM65+'en niveau par secteurs'!CS65)-1)*100</f>
        <v>#DIV/0!</v>
      </c>
      <c r="I64" s="3" t="e">
        <f>(('en niveau par secteurs'!BM65+'en niveau par secteurs'!BN65)/('en niveau par secteurs'!T65+'en niveau par secteurs'!U65)-1)*100</f>
        <v>#DIV/0!</v>
      </c>
      <c r="J64" s="3" t="e">
        <f>('en niveau par secteurs'!CU65/'en niveau par secteurs'!CV65-1)*100</f>
        <v>#DIV/0!</v>
      </c>
      <c r="K64" s="3"/>
    </row>
    <row r="65" spans="1:11" hidden="1" x14ac:dyDescent="0.25">
      <c r="A65" s="3">
        <v>2066</v>
      </c>
      <c r="B65" s="3" t="e">
        <f>(('en niveau par secteurs'!AU66+'en niveau par secteurs'!AV66)/('en niveau par secteurs'!B66+'en niveau par secteurs'!C66)-1)*100</f>
        <v>#DIV/0!</v>
      </c>
      <c r="C65" s="3" t="e">
        <f>('en niveau par secteurs'!AW66/'en niveau par secteurs'!D66-1)*100</f>
        <v>#DIV/0!</v>
      </c>
      <c r="D65" s="3" t="e">
        <f>(SUM('en niveau par secteurs'!AX66:BF66)/SUM('en niveau par secteurs'!E66:M66)-1)*100</f>
        <v>#DIV/0!</v>
      </c>
      <c r="E65" s="3" t="e">
        <f>('en niveau par secteurs'!BG66/'en niveau par secteurs'!N66-1)*100</f>
        <v>#DIV/0!</v>
      </c>
      <c r="F65" s="3" t="e">
        <f>(SUM('en niveau par secteurs'!BH66:BL66)/SUM('en niveau par secteurs'!O66:S66)-1)*100</f>
        <v>#DIV/0!</v>
      </c>
      <c r="G65" s="3" t="e">
        <f>(SUM('en niveau par secteurs'!BO66:CE66)/SUM('en niveau par secteurs'!V66:AL66)-1)*100</f>
        <v>#DIV/0!</v>
      </c>
      <c r="H65" s="3" t="e">
        <f>(('en niveau par secteurs'!CP66+'en niveau par secteurs'!CF66+'en niveau par secteurs'!CQ66)/('en niveau par secteurs'!CR66+'en niveau par secteurs'!AM66+'en niveau par secteurs'!CS66)-1)*100</f>
        <v>#DIV/0!</v>
      </c>
      <c r="I65" s="3" t="e">
        <f>(('en niveau par secteurs'!BM66+'en niveau par secteurs'!BN66)/('en niveau par secteurs'!T66+'en niveau par secteurs'!U66)-1)*100</f>
        <v>#DIV/0!</v>
      </c>
      <c r="J65" s="3" t="e">
        <f>('en niveau par secteurs'!CU66/'en niveau par secteurs'!CV66-1)*100</f>
        <v>#DIV/0!</v>
      </c>
      <c r="K65" s="3"/>
    </row>
    <row r="66" spans="1:11" hidden="1" x14ac:dyDescent="0.25">
      <c r="A66" s="3">
        <v>2067</v>
      </c>
      <c r="B66" s="3" t="e">
        <f>(('en niveau par secteurs'!AU67+'en niveau par secteurs'!AV67)/('en niveau par secteurs'!B67+'en niveau par secteurs'!C67)-1)*100</f>
        <v>#DIV/0!</v>
      </c>
      <c r="C66" s="3" t="e">
        <f>('en niveau par secteurs'!AW67/'en niveau par secteurs'!D67-1)*100</f>
        <v>#DIV/0!</v>
      </c>
      <c r="D66" s="3" t="e">
        <f>(SUM('en niveau par secteurs'!AX67:BF67)/SUM('en niveau par secteurs'!E67:M67)-1)*100</f>
        <v>#DIV/0!</v>
      </c>
      <c r="E66" s="3" t="e">
        <f>('en niveau par secteurs'!BG67/'en niveau par secteurs'!N67-1)*100</f>
        <v>#DIV/0!</v>
      </c>
      <c r="F66" s="3" t="e">
        <f>(SUM('en niveau par secteurs'!BH67:BL67)/SUM('en niveau par secteurs'!O67:S67)-1)*100</f>
        <v>#DIV/0!</v>
      </c>
      <c r="G66" s="3" t="e">
        <f>(SUM('en niveau par secteurs'!BO67:CE67)/SUM('en niveau par secteurs'!V67:AL67)-1)*100</f>
        <v>#DIV/0!</v>
      </c>
      <c r="H66" s="3" t="e">
        <f>(('en niveau par secteurs'!CP67+'en niveau par secteurs'!CF67+'en niveau par secteurs'!CQ67)/('en niveau par secteurs'!CR67+'en niveau par secteurs'!AM67+'en niveau par secteurs'!CS67)-1)*100</f>
        <v>#DIV/0!</v>
      </c>
      <c r="I66" s="3" t="e">
        <f>(('en niveau par secteurs'!BM67+'en niveau par secteurs'!BN67)/('en niveau par secteurs'!T67+'en niveau par secteurs'!U67)-1)*100</f>
        <v>#DIV/0!</v>
      </c>
      <c r="J66" s="3" t="e">
        <f>('en niveau par secteurs'!CU67/'en niveau par secteurs'!CV67-1)*100</f>
        <v>#DIV/0!</v>
      </c>
      <c r="K66" s="3"/>
    </row>
    <row r="67" spans="1:11" hidden="1" x14ac:dyDescent="0.25">
      <c r="A67" s="3">
        <v>2068</v>
      </c>
      <c r="B67" s="3" t="e">
        <f>(('en niveau par secteurs'!AU68+'en niveau par secteurs'!AV68)/('en niveau par secteurs'!B68+'en niveau par secteurs'!C68)-1)*100</f>
        <v>#DIV/0!</v>
      </c>
      <c r="C67" s="3" t="e">
        <f>('en niveau par secteurs'!AW68/'en niveau par secteurs'!D68-1)*100</f>
        <v>#DIV/0!</v>
      </c>
      <c r="D67" s="3" t="e">
        <f>(SUM('en niveau par secteurs'!AX68:BF68)/SUM('en niveau par secteurs'!E68:M68)-1)*100</f>
        <v>#DIV/0!</v>
      </c>
      <c r="E67" s="3" t="e">
        <f>('en niveau par secteurs'!BG68/'en niveau par secteurs'!N68-1)*100</f>
        <v>#DIV/0!</v>
      </c>
      <c r="F67" s="3" t="e">
        <f>(SUM('en niveau par secteurs'!BH68:BL68)/SUM('en niveau par secteurs'!O68:S68)-1)*100</f>
        <v>#DIV/0!</v>
      </c>
      <c r="G67" s="3" t="e">
        <f>(SUM('en niveau par secteurs'!BO68:CE68)/SUM('en niveau par secteurs'!V68:AL68)-1)*100</f>
        <v>#DIV/0!</v>
      </c>
      <c r="H67" s="3" t="e">
        <f>(('en niveau par secteurs'!CP68+'en niveau par secteurs'!CF68+'en niveau par secteurs'!CQ68)/('en niveau par secteurs'!CR68+'en niveau par secteurs'!AM68+'en niveau par secteurs'!CS68)-1)*100</f>
        <v>#DIV/0!</v>
      </c>
      <c r="I67" s="3" t="e">
        <f>(('en niveau par secteurs'!BM68+'en niveau par secteurs'!BN68)/('en niveau par secteurs'!T68+'en niveau par secteurs'!U68)-1)*100</f>
        <v>#DIV/0!</v>
      </c>
      <c r="J67" s="3" t="e">
        <f>('en niveau par secteurs'!CU68/'en niveau par secteurs'!CV68-1)*100</f>
        <v>#DIV/0!</v>
      </c>
      <c r="K67" s="3"/>
    </row>
    <row r="68" spans="1:11" hidden="1" x14ac:dyDescent="0.25">
      <c r="A68" s="3">
        <v>2069</v>
      </c>
      <c r="B68" s="3" t="e">
        <f>(('en niveau par secteurs'!AU69+'en niveau par secteurs'!AV69)/('en niveau par secteurs'!B69+'en niveau par secteurs'!C69)-1)*100</f>
        <v>#DIV/0!</v>
      </c>
      <c r="C68" s="3" t="e">
        <f>('en niveau par secteurs'!AW69/'en niveau par secteurs'!D69-1)*100</f>
        <v>#DIV/0!</v>
      </c>
      <c r="D68" s="3" t="e">
        <f>(SUM('en niveau par secteurs'!AX69:BF69)/SUM('en niveau par secteurs'!E69:M69)-1)*100</f>
        <v>#DIV/0!</v>
      </c>
      <c r="E68" s="3" t="e">
        <f>('en niveau par secteurs'!BG69/'en niveau par secteurs'!N69-1)*100</f>
        <v>#DIV/0!</v>
      </c>
      <c r="F68" s="3" t="e">
        <f>(SUM('en niveau par secteurs'!BH69:BL69)/SUM('en niveau par secteurs'!O69:S69)-1)*100</f>
        <v>#DIV/0!</v>
      </c>
      <c r="G68" s="3" t="e">
        <f>(SUM('en niveau par secteurs'!BO69:CE69)/SUM('en niveau par secteurs'!V69:AL69)-1)*100</f>
        <v>#DIV/0!</v>
      </c>
      <c r="H68" s="3" t="e">
        <f>(('en niveau par secteurs'!CP69+'en niveau par secteurs'!CF69+'en niveau par secteurs'!CQ69)/('en niveau par secteurs'!CR69+'en niveau par secteurs'!AM69+'en niveau par secteurs'!CS69)-1)*100</f>
        <v>#DIV/0!</v>
      </c>
      <c r="I68" s="3" t="e">
        <f>(('en niveau par secteurs'!BM69+'en niveau par secteurs'!BN69)/('en niveau par secteurs'!T69+'en niveau par secteurs'!U69)-1)*100</f>
        <v>#DIV/0!</v>
      </c>
      <c r="J68" s="3" t="e">
        <f>('en niveau par secteurs'!CU69/'en niveau par secteurs'!CV69-1)*100</f>
        <v>#DIV/0!</v>
      </c>
      <c r="K68" s="3"/>
    </row>
    <row r="69" spans="1:11" hidden="1" x14ac:dyDescent="0.25">
      <c r="A69" s="3">
        <v>2070</v>
      </c>
      <c r="B69" s="3" t="e">
        <f>(('en niveau par secteurs'!AU70+'en niveau par secteurs'!AV70)/('en niveau par secteurs'!B70+'en niveau par secteurs'!C70)-1)*100</f>
        <v>#DIV/0!</v>
      </c>
      <c r="C69" s="3" t="e">
        <f>('en niveau par secteurs'!AW70/'en niveau par secteurs'!D70-1)*100</f>
        <v>#DIV/0!</v>
      </c>
      <c r="D69" s="3" t="e">
        <f>(SUM('en niveau par secteurs'!AX70:BF70)/SUM('en niveau par secteurs'!E70:M70)-1)*100</f>
        <v>#DIV/0!</v>
      </c>
      <c r="E69" s="3" t="e">
        <f>('en niveau par secteurs'!BG70/'en niveau par secteurs'!N70-1)*100</f>
        <v>#DIV/0!</v>
      </c>
      <c r="F69" s="3" t="e">
        <f>(SUM('en niveau par secteurs'!BH70:BL70)/SUM('en niveau par secteurs'!O70:S70)-1)*100</f>
        <v>#DIV/0!</v>
      </c>
      <c r="G69" s="3" t="e">
        <f>(SUM('en niveau par secteurs'!BO70:CE70)/SUM('en niveau par secteurs'!V70:AL70)-1)*100</f>
        <v>#DIV/0!</v>
      </c>
      <c r="H69" s="3" t="e">
        <f>(('en niveau par secteurs'!CP70+'en niveau par secteurs'!CF70+'en niveau par secteurs'!CQ70)/('en niveau par secteurs'!CR70+'en niveau par secteurs'!AM70+'en niveau par secteurs'!CS70)-1)*100</f>
        <v>#DIV/0!</v>
      </c>
      <c r="I69" s="3" t="e">
        <f>(('en niveau par secteurs'!BM70+'en niveau par secteurs'!BN70)/('en niveau par secteurs'!T70+'en niveau par secteurs'!U70)-1)*100</f>
        <v>#DIV/0!</v>
      </c>
      <c r="J69" s="3" t="e">
        <f>('en niveau par secteurs'!CU70/'en niveau par secteurs'!CV70-1)*100</f>
        <v>#DIV/0!</v>
      </c>
      <c r="K69" s="3"/>
    </row>
    <row r="70" spans="1:11" hidden="1" x14ac:dyDescent="0.25">
      <c r="A70" s="3">
        <v>2071</v>
      </c>
      <c r="B70" s="3" t="e">
        <f>(('en niveau par secteurs'!AU71+'en niveau par secteurs'!AV71)/('en niveau par secteurs'!B71+'en niveau par secteurs'!C71)-1)*100</f>
        <v>#DIV/0!</v>
      </c>
      <c r="C70" s="3" t="e">
        <f>('en niveau par secteurs'!AW71/'en niveau par secteurs'!D71-1)*100</f>
        <v>#DIV/0!</v>
      </c>
      <c r="D70" s="3" t="e">
        <f>(SUM('en niveau par secteurs'!AX71:BF71)/SUM('en niveau par secteurs'!E71:M71)-1)*100</f>
        <v>#DIV/0!</v>
      </c>
      <c r="E70" s="3" t="e">
        <f>('en niveau par secteurs'!BG71/'en niveau par secteurs'!N71-1)*100</f>
        <v>#DIV/0!</v>
      </c>
      <c r="F70" s="3" t="e">
        <f>(SUM('en niveau par secteurs'!BH71:BL71)/SUM('en niveau par secteurs'!O71:S71)-1)*100</f>
        <v>#DIV/0!</v>
      </c>
      <c r="G70" s="3" t="e">
        <f>(SUM('en niveau par secteurs'!BO71:CE71)/SUM('en niveau par secteurs'!V71:AL71)-1)*100</f>
        <v>#DIV/0!</v>
      </c>
      <c r="H70" s="3" t="e">
        <f>(('en niveau par secteurs'!CP71+'en niveau par secteurs'!CF71+'en niveau par secteurs'!CQ71)/('en niveau par secteurs'!CR71+'en niveau par secteurs'!AM71+'en niveau par secteurs'!CS71)-1)*100</f>
        <v>#DIV/0!</v>
      </c>
      <c r="I70" s="3" t="e">
        <f>(('en niveau par secteurs'!BM71+'en niveau par secteurs'!BN71)/('en niveau par secteurs'!T71+'en niveau par secteurs'!U71)-1)*100</f>
        <v>#DIV/0!</v>
      </c>
      <c r="J70" s="3" t="e">
        <f>('en niveau par secteurs'!CU71/'en niveau par secteurs'!CV71-1)*100</f>
        <v>#DIV/0!</v>
      </c>
      <c r="K70" s="3"/>
    </row>
    <row r="71" spans="1:11" hidden="1" x14ac:dyDescent="0.25">
      <c r="A71" s="3">
        <v>2072</v>
      </c>
      <c r="B71" s="3" t="e">
        <f>(('en niveau par secteurs'!AU72+'en niveau par secteurs'!AV72)/('en niveau par secteurs'!B72+'en niveau par secteurs'!C72)-1)*100</f>
        <v>#DIV/0!</v>
      </c>
      <c r="C71" s="3" t="e">
        <f>('en niveau par secteurs'!AW72/'en niveau par secteurs'!D72-1)*100</f>
        <v>#DIV/0!</v>
      </c>
      <c r="D71" s="3" t="e">
        <f>(SUM('en niveau par secteurs'!AX72:BF72)/SUM('en niveau par secteurs'!E72:M72)-1)*100</f>
        <v>#DIV/0!</v>
      </c>
      <c r="E71" s="3" t="e">
        <f>('en niveau par secteurs'!BG72/'en niveau par secteurs'!N72-1)*100</f>
        <v>#DIV/0!</v>
      </c>
      <c r="F71" s="3" t="e">
        <f>(SUM('en niveau par secteurs'!BH72:BL72)/SUM('en niveau par secteurs'!O72:S72)-1)*100</f>
        <v>#DIV/0!</v>
      </c>
      <c r="G71" s="3" t="e">
        <f>(SUM('en niveau par secteurs'!BO72:CE72)/SUM('en niveau par secteurs'!V72:AL72)-1)*100</f>
        <v>#DIV/0!</v>
      </c>
      <c r="H71" s="3" t="e">
        <f>(('en niveau par secteurs'!CP72+'en niveau par secteurs'!CF72+'en niveau par secteurs'!CQ72)/('en niveau par secteurs'!CR72+'en niveau par secteurs'!AM72+'en niveau par secteurs'!CS72)-1)*100</f>
        <v>#DIV/0!</v>
      </c>
      <c r="I71" s="3" t="e">
        <f>(('en niveau par secteurs'!BM72+'en niveau par secteurs'!BN72)/('en niveau par secteurs'!T72+'en niveau par secteurs'!U72)-1)*100</f>
        <v>#DIV/0!</v>
      </c>
      <c r="J71" s="3" t="e">
        <f>('en niveau par secteurs'!CU72/'en niveau par secteurs'!CV72-1)*100</f>
        <v>#DIV/0!</v>
      </c>
      <c r="K71" s="3"/>
    </row>
    <row r="72" spans="1:11" hidden="1" x14ac:dyDescent="0.25">
      <c r="A72" s="3">
        <v>2073</v>
      </c>
      <c r="B72" s="3" t="e">
        <f>(('en niveau par secteurs'!AU73+'en niveau par secteurs'!AV73)/('en niveau par secteurs'!B73+'en niveau par secteurs'!C73)-1)*100</f>
        <v>#DIV/0!</v>
      </c>
      <c r="C72" s="3" t="e">
        <f>('en niveau par secteurs'!AW73/'en niveau par secteurs'!D73-1)*100</f>
        <v>#DIV/0!</v>
      </c>
      <c r="D72" s="3" t="e">
        <f>(SUM('en niveau par secteurs'!AX73:BF73)/SUM('en niveau par secteurs'!E73:M73)-1)*100</f>
        <v>#DIV/0!</v>
      </c>
      <c r="E72" s="3" t="e">
        <f>('en niveau par secteurs'!BG73/'en niveau par secteurs'!N73-1)*100</f>
        <v>#DIV/0!</v>
      </c>
      <c r="F72" s="3" t="e">
        <f>(SUM('en niveau par secteurs'!BH73:BL73)/SUM('en niveau par secteurs'!O73:S73)-1)*100</f>
        <v>#DIV/0!</v>
      </c>
      <c r="G72" s="3" t="e">
        <f>(SUM('en niveau par secteurs'!BO73:CE73)/SUM('en niveau par secteurs'!V73:AL73)-1)*100</f>
        <v>#DIV/0!</v>
      </c>
      <c r="H72" s="3" t="e">
        <f>(('en niveau par secteurs'!CP73+'en niveau par secteurs'!CF73+'en niveau par secteurs'!CQ73)/('en niveau par secteurs'!CR73+'en niveau par secteurs'!AM73+'en niveau par secteurs'!CS73)-1)*100</f>
        <v>#DIV/0!</v>
      </c>
      <c r="I72" s="3" t="e">
        <f>(('en niveau par secteurs'!BM73+'en niveau par secteurs'!BN73)/('en niveau par secteurs'!T73+'en niveau par secteurs'!U73)-1)*100</f>
        <v>#DIV/0!</v>
      </c>
      <c r="J72" s="3" t="e">
        <f>('en niveau par secteurs'!CU73/'en niveau par secteurs'!CV73-1)*100</f>
        <v>#DIV/0!</v>
      </c>
      <c r="K72" s="3"/>
    </row>
    <row r="73" spans="1:11" hidden="1" x14ac:dyDescent="0.25">
      <c r="A73" s="3">
        <v>2074</v>
      </c>
      <c r="B73" s="3" t="e">
        <f>(('en niveau par secteurs'!AU74+'en niveau par secteurs'!AV74)/('en niveau par secteurs'!B74+'en niveau par secteurs'!C74)-1)*100</f>
        <v>#DIV/0!</v>
      </c>
      <c r="C73" s="3" t="e">
        <f>('en niveau par secteurs'!AW74/'en niveau par secteurs'!D74-1)*100</f>
        <v>#DIV/0!</v>
      </c>
      <c r="D73" s="3" t="e">
        <f>(SUM('en niveau par secteurs'!AX74:BF74)/SUM('en niveau par secteurs'!E74:M74)-1)*100</f>
        <v>#DIV/0!</v>
      </c>
      <c r="E73" s="3" t="e">
        <f>('en niveau par secteurs'!BG74/'en niveau par secteurs'!N74-1)*100</f>
        <v>#DIV/0!</v>
      </c>
      <c r="F73" s="3" t="e">
        <f>(SUM('en niveau par secteurs'!BH74:BL74)/SUM('en niveau par secteurs'!O74:S74)-1)*100</f>
        <v>#DIV/0!</v>
      </c>
      <c r="G73" s="3" t="e">
        <f>(SUM('en niveau par secteurs'!BO74:CE74)/SUM('en niveau par secteurs'!V74:AL74)-1)*100</f>
        <v>#DIV/0!</v>
      </c>
      <c r="H73" s="3" t="e">
        <f>(('en niveau par secteurs'!CP74+'en niveau par secteurs'!CF74+'en niveau par secteurs'!CQ74)/('en niveau par secteurs'!CR74+'en niveau par secteurs'!AM74+'en niveau par secteurs'!CS74)-1)*100</f>
        <v>#DIV/0!</v>
      </c>
      <c r="I73" s="3" t="e">
        <f>(('en niveau par secteurs'!BM74+'en niveau par secteurs'!BN74)/('en niveau par secteurs'!T74+'en niveau par secteurs'!U74)-1)*100</f>
        <v>#DIV/0!</v>
      </c>
      <c r="J73" s="3" t="e">
        <f>('en niveau par secteurs'!CU74/'en niveau par secteurs'!CV74-1)*100</f>
        <v>#DIV/0!</v>
      </c>
      <c r="K73" s="3"/>
    </row>
    <row r="74" spans="1:11" hidden="1" x14ac:dyDescent="0.25">
      <c r="A74" s="3">
        <v>2075</v>
      </c>
      <c r="B74" s="3" t="e">
        <f>(('en niveau par secteurs'!AU75+'en niveau par secteurs'!AV75)/('en niveau par secteurs'!B75+'en niveau par secteurs'!C75)-1)*100</f>
        <v>#DIV/0!</v>
      </c>
      <c r="C74" s="3" t="e">
        <f>('en niveau par secteurs'!AW75/'en niveau par secteurs'!D75-1)*100</f>
        <v>#DIV/0!</v>
      </c>
      <c r="D74" s="3" t="e">
        <f>(SUM('en niveau par secteurs'!AX75:BF75)/SUM('en niveau par secteurs'!E75:M75)-1)*100</f>
        <v>#DIV/0!</v>
      </c>
      <c r="E74" s="3" t="e">
        <f>('en niveau par secteurs'!BG75/'en niveau par secteurs'!N75-1)*100</f>
        <v>#DIV/0!</v>
      </c>
      <c r="F74" s="3" t="e">
        <f>(SUM('en niveau par secteurs'!BH75:BL75)/SUM('en niveau par secteurs'!O75:S75)-1)*100</f>
        <v>#DIV/0!</v>
      </c>
      <c r="G74" s="3" t="e">
        <f>(SUM('en niveau par secteurs'!BO75:CE75)/SUM('en niveau par secteurs'!V75:AL75)-1)*100</f>
        <v>#DIV/0!</v>
      </c>
      <c r="H74" s="3" t="e">
        <f>(('en niveau par secteurs'!CP75+'en niveau par secteurs'!CF75+'en niveau par secteurs'!CQ75)/('en niveau par secteurs'!CR75+'en niveau par secteurs'!AM75+'en niveau par secteurs'!CS75)-1)*100</f>
        <v>#DIV/0!</v>
      </c>
      <c r="I74" s="3" t="e">
        <f>(('en niveau par secteurs'!BM75+'en niveau par secteurs'!BN75)/('en niveau par secteurs'!T75+'en niveau par secteurs'!U75)-1)*100</f>
        <v>#DIV/0!</v>
      </c>
      <c r="J74" s="3" t="e">
        <f>('en niveau par secteurs'!CU75/'en niveau par secteurs'!CV75-1)*100</f>
        <v>#DIV/0!</v>
      </c>
      <c r="K74" s="3"/>
    </row>
    <row r="75" spans="1:11" hidden="1" x14ac:dyDescent="0.25">
      <c r="A75" s="3">
        <v>2076</v>
      </c>
      <c r="B75" s="3" t="e">
        <f>(('en niveau par secteurs'!AU76+'en niveau par secteurs'!AV76)/('en niveau par secteurs'!B76+'en niveau par secteurs'!C76)-1)*100</f>
        <v>#DIV/0!</v>
      </c>
      <c r="C75" s="3" t="e">
        <f>('en niveau par secteurs'!AW76/'en niveau par secteurs'!D76-1)*100</f>
        <v>#DIV/0!</v>
      </c>
      <c r="D75" s="3" t="e">
        <f>(SUM('en niveau par secteurs'!AX76:BF76)/SUM('en niveau par secteurs'!E76:M76)-1)*100</f>
        <v>#DIV/0!</v>
      </c>
      <c r="E75" s="3" t="e">
        <f>('en niveau par secteurs'!BG76/'en niveau par secteurs'!N76-1)*100</f>
        <v>#DIV/0!</v>
      </c>
      <c r="F75" s="3" t="e">
        <f>(SUM('en niveau par secteurs'!BH76:BL76)/SUM('en niveau par secteurs'!O76:S76)-1)*100</f>
        <v>#DIV/0!</v>
      </c>
      <c r="G75" s="3" t="e">
        <f>(SUM('en niveau par secteurs'!BO76:CE76)/SUM('en niveau par secteurs'!V76:AL76)-1)*100</f>
        <v>#DIV/0!</v>
      </c>
      <c r="H75" s="3" t="e">
        <f>(('en niveau par secteurs'!CP76+'en niveau par secteurs'!CF76+'en niveau par secteurs'!CQ76)/('en niveau par secteurs'!CR76+'en niveau par secteurs'!AM76+'en niveau par secteurs'!CS76)-1)*100</f>
        <v>#DIV/0!</v>
      </c>
      <c r="I75" s="3" t="e">
        <f>(('en niveau par secteurs'!BM76+'en niveau par secteurs'!BN76)/('en niveau par secteurs'!T76+'en niveau par secteurs'!U76)-1)*100</f>
        <v>#DIV/0!</v>
      </c>
      <c r="J75" s="3" t="e">
        <f>('en niveau par secteurs'!CU76/'en niveau par secteurs'!CV76-1)*100</f>
        <v>#DIV/0!</v>
      </c>
      <c r="K75" s="3"/>
    </row>
    <row r="76" spans="1:11" hidden="1" x14ac:dyDescent="0.25">
      <c r="A76" s="3">
        <v>2077</v>
      </c>
      <c r="B76" s="3" t="e">
        <f>(('en niveau par secteurs'!AU77+'en niveau par secteurs'!AV77)/('en niveau par secteurs'!B77+'en niveau par secteurs'!C77)-1)*100</f>
        <v>#DIV/0!</v>
      </c>
      <c r="C76" s="3" t="e">
        <f>('en niveau par secteurs'!AW77/'en niveau par secteurs'!D77-1)*100</f>
        <v>#DIV/0!</v>
      </c>
      <c r="D76" s="3" t="e">
        <f>(SUM('en niveau par secteurs'!AX77:BF77)/SUM('en niveau par secteurs'!E77:M77)-1)*100</f>
        <v>#DIV/0!</v>
      </c>
      <c r="E76" s="3" t="e">
        <f>('en niveau par secteurs'!BG77/'en niveau par secteurs'!N77-1)*100</f>
        <v>#DIV/0!</v>
      </c>
      <c r="F76" s="3" t="e">
        <f>(SUM('en niveau par secteurs'!BH77:BL77)/SUM('en niveau par secteurs'!O77:S77)-1)*100</f>
        <v>#DIV/0!</v>
      </c>
      <c r="G76" s="3" t="e">
        <f>(SUM('en niveau par secteurs'!BO77:CE77)/SUM('en niveau par secteurs'!V77:AL77)-1)*100</f>
        <v>#DIV/0!</v>
      </c>
      <c r="H76" s="3" t="e">
        <f>(('en niveau par secteurs'!CP77+'en niveau par secteurs'!CF77+'en niveau par secteurs'!CQ77)/('en niveau par secteurs'!CR77+'en niveau par secteurs'!AM77+'en niveau par secteurs'!CS77)-1)*100</f>
        <v>#DIV/0!</v>
      </c>
      <c r="I76" s="3" t="e">
        <f>(('en niveau par secteurs'!BM77+'en niveau par secteurs'!BN77)/('en niveau par secteurs'!T77+'en niveau par secteurs'!U77)-1)*100</f>
        <v>#DIV/0!</v>
      </c>
      <c r="J76" s="3" t="e">
        <f>('en niveau par secteurs'!CU77/'en niveau par secteurs'!CV77-1)*100</f>
        <v>#DIV/0!</v>
      </c>
      <c r="K76" s="3"/>
    </row>
    <row r="77" spans="1:11" hidden="1" x14ac:dyDescent="0.25">
      <c r="A77" s="3">
        <v>2078</v>
      </c>
      <c r="B77" s="3" t="e">
        <f>(('en niveau par secteurs'!AU78+'en niveau par secteurs'!AV78)/('en niveau par secteurs'!B78+'en niveau par secteurs'!C78)-1)*100</f>
        <v>#DIV/0!</v>
      </c>
      <c r="C77" s="3" t="e">
        <f>('en niveau par secteurs'!AW78/'en niveau par secteurs'!D78-1)*100</f>
        <v>#DIV/0!</v>
      </c>
      <c r="D77" s="3" t="e">
        <f>(SUM('en niveau par secteurs'!AX78:BF78)/SUM('en niveau par secteurs'!E78:M78)-1)*100</f>
        <v>#DIV/0!</v>
      </c>
      <c r="E77" s="3" t="e">
        <f>('en niveau par secteurs'!BG78/'en niveau par secteurs'!N78-1)*100</f>
        <v>#DIV/0!</v>
      </c>
      <c r="F77" s="3" t="e">
        <f>(SUM('en niveau par secteurs'!BH78:BL78)/SUM('en niveau par secteurs'!O78:S78)-1)*100</f>
        <v>#DIV/0!</v>
      </c>
      <c r="G77" s="3" t="e">
        <f>(SUM('en niveau par secteurs'!BO78:CE78)/SUM('en niveau par secteurs'!V78:AL78)-1)*100</f>
        <v>#DIV/0!</v>
      </c>
      <c r="H77" s="3" t="e">
        <f>(('en niveau par secteurs'!CP78+'en niveau par secteurs'!CF78+'en niveau par secteurs'!CQ78)/('en niveau par secteurs'!CR78+'en niveau par secteurs'!AM78+'en niveau par secteurs'!CS78)-1)*100</f>
        <v>#DIV/0!</v>
      </c>
      <c r="I77" s="3" t="e">
        <f>(('en niveau par secteurs'!BM78+'en niveau par secteurs'!BN78)/('en niveau par secteurs'!T78+'en niveau par secteurs'!U78)-1)*100</f>
        <v>#DIV/0!</v>
      </c>
      <c r="J77" s="3" t="e">
        <f>('en niveau par secteurs'!CU78/'en niveau par secteurs'!CV78-1)*100</f>
        <v>#DIV/0!</v>
      </c>
      <c r="K77" s="3"/>
    </row>
    <row r="78" spans="1:11" hidden="1" x14ac:dyDescent="0.25">
      <c r="A78" s="3">
        <v>2079</v>
      </c>
      <c r="B78" s="3" t="e">
        <f>(('en niveau par secteurs'!AU79+'en niveau par secteurs'!AV79)/('en niveau par secteurs'!B79+'en niveau par secteurs'!C79)-1)*100</f>
        <v>#DIV/0!</v>
      </c>
      <c r="C78" s="3" t="e">
        <f>('en niveau par secteurs'!AW79/'en niveau par secteurs'!D79-1)*100</f>
        <v>#DIV/0!</v>
      </c>
      <c r="D78" s="3" t="e">
        <f>(SUM('en niveau par secteurs'!AX79:BF79)/SUM('en niveau par secteurs'!E79:M79)-1)*100</f>
        <v>#DIV/0!</v>
      </c>
      <c r="E78" s="3" t="e">
        <f>('en niveau par secteurs'!BG79/'en niveau par secteurs'!N79-1)*100</f>
        <v>#DIV/0!</v>
      </c>
      <c r="F78" s="3" t="e">
        <f>(SUM('en niveau par secteurs'!BH79:BL79)/SUM('en niveau par secteurs'!O79:S79)-1)*100</f>
        <v>#DIV/0!</v>
      </c>
      <c r="G78" s="3" t="e">
        <f>(SUM('en niveau par secteurs'!BO79:CE79)/SUM('en niveau par secteurs'!V79:AL79)-1)*100</f>
        <v>#DIV/0!</v>
      </c>
      <c r="H78" s="3" t="e">
        <f>(('en niveau par secteurs'!CP79+'en niveau par secteurs'!CF79+'en niveau par secteurs'!CQ79)/('en niveau par secteurs'!CR79+'en niveau par secteurs'!AM79+'en niveau par secteurs'!CS79)-1)*100</f>
        <v>#DIV/0!</v>
      </c>
      <c r="I78" s="3" t="e">
        <f>(('en niveau par secteurs'!BM79+'en niveau par secteurs'!BN79)/('en niveau par secteurs'!T79+'en niveau par secteurs'!U79)-1)*100</f>
        <v>#DIV/0!</v>
      </c>
      <c r="J78" s="3" t="e">
        <f>('en niveau par secteurs'!CU79/'en niveau par secteurs'!CV79-1)*100</f>
        <v>#DIV/0!</v>
      </c>
      <c r="K78" s="3"/>
    </row>
    <row r="79" spans="1:11" hidden="1" x14ac:dyDescent="0.25">
      <c r="A79" s="3">
        <v>2080</v>
      </c>
      <c r="B79" s="3" t="e">
        <f>(('en niveau par secteurs'!AU80+'en niveau par secteurs'!AV80)/('en niveau par secteurs'!B80+'en niveau par secteurs'!C80)-1)*100</f>
        <v>#DIV/0!</v>
      </c>
      <c r="C79" s="3" t="e">
        <f>('en niveau par secteurs'!AW80/'en niveau par secteurs'!D80-1)*100</f>
        <v>#DIV/0!</v>
      </c>
      <c r="D79" s="3" t="e">
        <f>(SUM('en niveau par secteurs'!AX80:BF80)/SUM('en niveau par secteurs'!E80:M80)-1)*100</f>
        <v>#DIV/0!</v>
      </c>
      <c r="E79" s="3" t="e">
        <f>('en niveau par secteurs'!BG80/'en niveau par secteurs'!N80-1)*100</f>
        <v>#DIV/0!</v>
      </c>
      <c r="F79" s="3" t="e">
        <f>(SUM('en niveau par secteurs'!BH80:BL80)/SUM('en niveau par secteurs'!O80:S80)-1)*100</f>
        <v>#DIV/0!</v>
      </c>
      <c r="G79" s="3" t="e">
        <f>(SUM('en niveau par secteurs'!BO80:CE80)/SUM('en niveau par secteurs'!V80:AL80)-1)*100</f>
        <v>#DIV/0!</v>
      </c>
      <c r="H79" s="3" t="e">
        <f>(('en niveau par secteurs'!CP80+'en niveau par secteurs'!CF80+'en niveau par secteurs'!CQ80)/('en niveau par secteurs'!CR80+'en niveau par secteurs'!AM80+'en niveau par secteurs'!CS80)-1)*100</f>
        <v>#DIV/0!</v>
      </c>
      <c r="I79" s="3" t="e">
        <f>(('en niveau par secteurs'!BM80+'en niveau par secteurs'!BN80)/('en niveau par secteurs'!T80+'en niveau par secteurs'!U80)-1)*100</f>
        <v>#DIV/0!</v>
      </c>
      <c r="J79" s="3" t="e">
        <f>('en niveau par secteurs'!CU80/'en niveau par secteurs'!CV80-1)*100</f>
        <v>#DIV/0!</v>
      </c>
      <c r="K79" s="3"/>
    </row>
    <row r="80" spans="1:11" hidden="1" x14ac:dyDescent="0.25">
      <c r="A80" s="3">
        <v>2081</v>
      </c>
      <c r="B80" s="3" t="e">
        <f>(('en niveau par secteurs'!AU81+'en niveau par secteurs'!AV81)/('en niveau par secteurs'!B81+'en niveau par secteurs'!C81)-1)*100</f>
        <v>#DIV/0!</v>
      </c>
      <c r="C80" s="3" t="e">
        <f>('en niveau par secteurs'!AW81/'en niveau par secteurs'!D81-1)*100</f>
        <v>#DIV/0!</v>
      </c>
      <c r="D80" s="3" t="e">
        <f>(SUM('en niveau par secteurs'!AX81:BF81)/SUM('en niveau par secteurs'!E81:M81)-1)*100</f>
        <v>#DIV/0!</v>
      </c>
      <c r="E80" s="3" t="e">
        <f>('en niveau par secteurs'!BG81/'en niveau par secteurs'!N81-1)*100</f>
        <v>#DIV/0!</v>
      </c>
      <c r="F80" s="3" t="e">
        <f>(SUM('en niveau par secteurs'!BH81:BL81)/SUM('en niveau par secteurs'!O81:S81)-1)*100</f>
        <v>#DIV/0!</v>
      </c>
      <c r="G80" s="3" t="e">
        <f>(SUM('en niveau par secteurs'!BO81:CE81)/SUM('en niveau par secteurs'!V81:AL81)-1)*100</f>
        <v>#DIV/0!</v>
      </c>
      <c r="H80" s="3" t="e">
        <f>(('en niveau par secteurs'!CP81+'en niveau par secteurs'!CF81+'en niveau par secteurs'!CQ81)/('en niveau par secteurs'!CR81+'en niveau par secteurs'!AM81+'en niveau par secteurs'!CS81)-1)*100</f>
        <v>#DIV/0!</v>
      </c>
      <c r="I80" s="3" t="e">
        <f>(('en niveau par secteurs'!BM81+'en niveau par secteurs'!BN81)/('en niveau par secteurs'!T81+'en niveau par secteurs'!U81)-1)*100</f>
        <v>#DIV/0!</v>
      </c>
      <c r="J80" s="3" t="e">
        <f>('en niveau par secteurs'!CU81/'en niveau par secteurs'!CV81-1)*100</f>
        <v>#DIV/0!</v>
      </c>
      <c r="K80" s="3"/>
    </row>
    <row r="81" spans="1:11" hidden="1" x14ac:dyDescent="0.25">
      <c r="A81" s="3">
        <v>2082</v>
      </c>
      <c r="B81" s="3" t="e">
        <f>(('en niveau par secteurs'!AU82+'en niveau par secteurs'!AV82)/('en niveau par secteurs'!B82+'en niveau par secteurs'!C82)-1)*100</f>
        <v>#DIV/0!</v>
      </c>
      <c r="C81" s="3" t="e">
        <f>('en niveau par secteurs'!AW82/'en niveau par secteurs'!D82-1)*100</f>
        <v>#DIV/0!</v>
      </c>
      <c r="D81" s="3" t="e">
        <f>(SUM('en niveau par secteurs'!AX82:BF82)/SUM('en niveau par secteurs'!E82:M82)-1)*100</f>
        <v>#DIV/0!</v>
      </c>
      <c r="E81" s="3" t="e">
        <f>('en niveau par secteurs'!BG82/'en niveau par secteurs'!N82-1)*100</f>
        <v>#DIV/0!</v>
      </c>
      <c r="F81" s="3" t="e">
        <f>(SUM('en niveau par secteurs'!BH82:BL82)/SUM('en niveau par secteurs'!O82:S82)-1)*100</f>
        <v>#DIV/0!</v>
      </c>
      <c r="G81" s="3" t="e">
        <f>(SUM('en niveau par secteurs'!BO82:CE82)/SUM('en niveau par secteurs'!V82:AL82)-1)*100</f>
        <v>#DIV/0!</v>
      </c>
      <c r="H81" s="3" t="e">
        <f>(('en niveau par secteurs'!CP82+'en niveau par secteurs'!CF82+'en niveau par secteurs'!CQ82)/('en niveau par secteurs'!CR82+'en niveau par secteurs'!AM82+'en niveau par secteurs'!CS82)-1)*100</f>
        <v>#DIV/0!</v>
      </c>
      <c r="I81" s="3" t="e">
        <f>(('en niveau par secteurs'!BM82+'en niveau par secteurs'!BN82)/('en niveau par secteurs'!T82+'en niveau par secteurs'!U82)-1)*100</f>
        <v>#DIV/0!</v>
      </c>
      <c r="J81" s="3" t="e">
        <f>('en niveau par secteurs'!CU82/'en niveau par secteurs'!CV82-1)*100</f>
        <v>#DIV/0!</v>
      </c>
      <c r="K81" s="3"/>
    </row>
    <row r="82" spans="1:11" hidden="1" x14ac:dyDescent="0.25">
      <c r="A82" s="3">
        <v>2083</v>
      </c>
      <c r="B82" s="3" t="e">
        <f>(('en niveau par secteurs'!AU83+'en niveau par secteurs'!AV83)/('en niveau par secteurs'!B83+'en niveau par secteurs'!C83)-1)*100</f>
        <v>#DIV/0!</v>
      </c>
      <c r="C82" s="3" t="e">
        <f>('en niveau par secteurs'!AW83/'en niveau par secteurs'!D83-1)*100</f>
        <v>#DIV/0!</v>
      </c>
      <c r="D82" s="3" t="e">
        <f>(SUM('en niveau par secteurs'!AX83:BF83)/SUM('en niveau par secteurs'!E83:M83)-1)*100</f>
        <v>#DIV/0!</v>
      </c>
      <c r="E82" s="3" t="e">
        <f>('en niveau par secteurs'!BG83/'en niveau par secteurs'!N83-1)*100</f>
        <v>#DIV/0!</v>
      </c>
      <c r="F82" s="3" t="e">
        <f>(SUM('en niveau par secteurs'!BH83:BL83)/SUM('en niveau par secteurs'!O83:S83)-1)*100</f>
        <v>#DIV/0!</v>
      </c>
      <c r="G82" s="3" t="e">
        <f>(SUM('en niveau par secteurs'!BO83:CE83)/SUM('en niveau par secteurs'!V83:AL83)-1)*100</f>
        <v>#DIV/0!</v>
      </c>
      <c r="H82" s="3" t="e">
        <f>(('en niveau par secteurs'!CP83+'en niveau par secteurs'!CF83+'en niveau par secteurs'!CQ83)/('en niveau par secteurs'!CR83+'en niveau par secteurs'!AM83+'en niveau par secteurs'!CS83)-1)*100</f>
        <v>#DIV/0!</v>
      </c>
      <c r="I82" s="3" t="e">
        <f>(('en niveau par secteurs'!BM83+'en niveau par secteurs'!BN83)/('en niveau par secteurs'!T83+'en niveau par secteurs'!U83)-1)*100</f>
        <v>#DIV/0!</v>
      </c>
      <c r="J82" s="3" t="e">
        <f>('en niveau par secteurs'!CU83/'en niveau par secteurs'!CV83-1)*100</f>
        <v>#DIV/0!</v>
      </c>
      <c r="K82" s="3"/>
    </row>
    <row r="83" spans="1:11" hidden="1" x14ac:dyDescent="0.25">
      <c r="A83" s="3">
        <v>2084</v>
      </c>
      <c r="B83" s="3" t="e">
        <f>(('en niveau par secteurs'!AU84+'en niveau par secteurs'!AV84)/('en niveau par secteurs'!B84+'en niveau par secteurs'!C84)-1)*100</f>
        <v>#DIV/0!</v>
      </c>
      <c r="C83" s="3" t="e">
        <f>('en niveau par secteurs'!AW84/'en niveau par secteurs'!D84-1)*100</f>
        <v>#DIV/0!</v>
      </c>
      <c r="D83" s="3" t="e">
        <f>(SUM('en niveau par secteurs'!AX84:BF84)/SUM('en niveau par secteurs'!E84:M84)-1)*100</f>
        <v>#DIV/0!</v>
      </c>
      <c r="E83" s="3" t="e">
        <f>('en niveau par secteurs'!BG84/'en niveau par secteurs'!N84-1)*100</f>
        <v>#DIV/0!</v>
      </c>
      <c r="F83" s="3" t="e">
        <f>(SUM('en niveau par secteurs'!BH84:BL84)/SUM('en niveau par secteurs'!O84:S84)-1)*100</f>
        <v>#DIV/0!</v>
      </c>
      <c r="G83" s="3" t="e">
        <f>(SUM('en niveau par secteurs'!BO84:CE84)/SUM('en niveau par secteurs'!V84:AL84)-1)*100</f>
        <v>#DIV/0!</v>
      </c>
      <c r="H83" s="3" t="e">
        <f>(('en niveau par secteurs'!CP84+'en niveau par secteurs'!CF84+'en niveau par secteurs'!CQ84)/('en niveau par secteurs'!CR84+'en niveau par secteurs'!AM84+'en niveau par secteurs'!CS84)-1)*100</f>
        <v>#DIV/0!</v>
      </c>
      <c r="I83" s="3" t="e">
        <f>(('en niveau par secteurs'!BM84+'en niveau par secteurs'!BN84)/('en niveau par secteurs'!T84+'en niveau par secteurs'!U84)-1)*100</f>
        <v>#DIV/0!</v>
      </c>
      <c r="J83" s="3" t="e">
        <f>('en niveau par secteurs'!CU84/'en niveau par secteurs'!CV84-1)*100</f>
        <v>#DIV/0!</v>
      </c>
      <c r="K83" s="3"/>
    </row>
    <row r="84" spans="1:11" hidden="1" x14ac:dyDescent="0.25">
      <c r="A84" s="3">
        <v>2085</v>
      </c>
      <c r="B84" s="3" t="e">
        <f>(('en niveau par secteurs'!AU85+'en niveau par secteurs'!AV85)/('en niveau par secteurs'!B85+'en niveau par secteurs'!C85)-1)*100</f>
        <v>#DIV/0!</v>
      </c>
      <c r="C84" s="3" t="e">
        <f>('en niveau par secteurs'!AW85/'en niveau par secteurs'!D85-1)*100</f>
        <v>#DIV/0!</v>
      </c>
      <c r="D84" s="3" t="e">
        <f>(SUM('en niveau par secteurs'!AX85:BF85)/SUM('en niveau par secteurs'!E85:M85)-1)*100</f>
        <v>#DIV/0!</v>
      </c>
      <c r="E84" s="3" t="e">
        <f>('en niveau par secteurs'!BG85/'en niveau par secteurs'!N85-1)*100</f>
        <v>#DIV/0!</v>
      </c>
      <c r="F84" s="3" t="e">
        <f>(SUM('en niveau par secteurs'!BH85:BL85)/SUM('en niveau par secteurs'!O85:S85)-1)*100</f>
        <v>#DIV/0!</v>
      </c>
      <c r="G84" s="3" t="e">
        <f>(SUM('en niveau par secteurs'!BO85:CE85)/SUM('en niveau par secteurs'!V85:AL85)-1)*100</f>
        <v>#DIV/0!</v>
      </c>
      <c r="H84" s="3" t="e">
        <f>(('en niveau par secteurs'!CP85+'en niveau par secteurs'!CF85+'en niveau par secteurs'!CQ85)/('en niveau par secteurs'!CR85+'en niveau par secteurs'!AM85+'en niveau par secteurs'!CS85)-1)*100</f>
        <v>#DIV/0!</v>
      </c>
      <c r="I84" s="3" t="e">
        <f>(('en niveau par secteurs'!BM85+'en niveau par secteurs'!BN85)/('en niveau par secteurs'!T85+'en niveau par secteurs'!U85)-1)*100</f>
        <v>#DIV/0!</v>
      </c>
      <c r="J84" s="3" t="e">
        <f>('en niveau par secteurs'!CU85/'en niveau par secteurs'!CV85-1)*100</f>
        <v>#DIV/0!</v>
      </c>
      <c r="K84" s="3"/>
    </row>
    <row r="85" spans="1:11" hidden="1" x14ac:dyDescent="0.25">
      <c r="A85" s="3">
        <v>2086</v>
      </c>
      <c r="B85" s="3" t="e">
        <f>(('en niveau par secteurs'!AU86+'en niveau par secteurs'!AV86)/('en niveau par secteurs'!B86+'en niveau par secteurs'!C86)-1)*100</f>
        <v>#DIV/0!</v>
      </c>
      <c r="C85" s="3" t="e">
        <f>('en niveau par secteurs'!AW86/'en niveau par secteurs'!D86-1)*100</f>
        <v>#DIV/0!</v>
      </c>
      <c r="D85" s="3" t="e">
        <f>(SUM('en niveau par secteurs'!AX86:BF86)/SUM('en niveau par secteurs'!E86:M86)-1)*100</f>
        <v>#DIV/0!</v>
      </c>
      <c r="E85" s="3" t="e">
        <f>('en niveau par secteurs'!BG86/'en niveau par secteurs'!N86-1)*100</f>
        <v>#DIV/0!</v>
      </c>
      <c r="F85" s="3" t="e">
        <f>(SUM('en niveau par secteurs'!BH86:BL86)/SUM('en niveau par secteurs'!O86:S86)-1)*100</f>
        <v>#DIV/0!</v>
      </c>
      <c r="G85" s="3" t="e">
        <f>(SUM('en niveau par secteurs'!BO86:CE86)/SUM('en niveau par secteurs'!V86:AL86)-1)*100</f>
        <v>#DIV/0!</v>
      </c>
      <c r="H85" s="3" t="e">
        <f>(('en niveau par secteurs'!CP86+'en niveau par secteurs'!CF86+'en niveau par secteurs'!CQ86)/('en niveau par secteurs'!CR86+'en niveau par secteurs'!AM86+'en niveau par secteurs'!CS86)-1)*100</f>
        <v>#DIV/0!</v>
      </c>
      <c r="I85" s="3" t="e">
        <f>(('en niveau par secteurs'!BM86+'en niveau par secteurs'!BN86)/('en niveau par secteurs'!T86+'en niveau par secteurs'!U86)-1)*100</f>
        <v>#DIV/0!</v>
      </c>
      <c r="J85" s="3" t="e">
        <f>('en niveau par secteurs'!CU86/'en niveau par secteurs'!CV86-1)*100</f>
        <v>#DIV/0!</v>
      </c>
      <c r="K85" s="3"/>
    </row>
    <row r="86" spans="1:11" hidden="1" x14ac:dyDescent="0.25">
      <c r="A86" s="3">
        <v>2087</v>
      </c>
      <c r="B86" s="3" t="e">
        <f>(('en niveau par secteurs'!AU87+'en niveau par secteurs'!AV87)/('en niveau par secteurs'!B87+'en niveau par secteurs'!C87)-1)*100</f>
        <v>#DIV/0!</v>
      </c>
      <c r="C86" s="3" t="e">
        <f>('en niveau par secteurs'!AW87/'en niveau par secteurs'!D87-1)*100</f>
        <v>#DIV/0!</v>
      </c>
      <c r="D86" s="3" t="e">
        <f>(SUM('en niveau par secteurs'!AX87:BF87)/SUM('en niveau par secteurs'!E87:M87)-1)*100</f>
        <v>#DIV/0!</v>
      </c>
      <c r="E86" s="3" t="e">
        <f>('en niveau par secteurs'!BG87/'en niveau par secteurs'!N87-1)*100</f>
        <v>#DIV/0!</v>
      </c>
      <c r="F86" s="3" t="e">
        <f>(SUM('en niveau par secteurs'!BH87:BL87)/SUM('en niveau par secteurs'!O87:S87)-1)*100</f>
        <v>#DIV/0!</v>
      </c>
      <c r="G86" s="3" t="e">
        <f>(SUM('en niveau par secteurs'!BO87:CE87)/SUM('en niveau par secteurs'!V87:AL87)-1)*100</f>
        <v>#DIV/0!</v>
      </c>
      <c r="H86" s="3" t="e">
        <f>(('en niveau par secteurs'!CP87+'en niveau par secteurs'!CF87+'en niveau par secteurs'!CQ87)/('en niveau par secteurs'!CR87+'en niveau par secteurs'!AM87+'en niveau par secteurs'!CS87)-1)*100</f>
        <v>#DIV/0!</v>
      </c>
      <c r="I86" s="3" t="e">
        <f>(('en niveau par secteurs'!BM87+'en niveau par secteurs'!BN87)/('en niveau par secteurs'!T87+'en niveau par secteurs'!U87)-1)*100</f>
        <v>#DIV/0!</v>
      </c>
      <c r="J86" s="3" t="e">
        <f>('en niveau par secteurs'!CU87/'en niveau par secteurs'!CV87-1)*100</f>
        <v>#DIV/0!</v>
      </c>
      <c r="K86" s="3"/>
    </row>
    <row r="87" spans="1:11" hidden="1" x14ac:dyDescent="0.25">
      <c r="A87" s="3">
        <v>2088</v>
      </c>
      <c r="B87" s="3" t="e">
        <f>(('en niveau par secteurs'!AU88+'en niveau par secteurs'!AV88)/('en niveau par secteurs'!B88+'en niveau par secteurs'!C88)-1)*100</f>
        <v>#DIV/0!</v>
      </c>
      <c r="C87" s="3" t="e">
        <f>('en niveau par secteurs'!AW88/'en niveau par secteurs'!D88-1)*100</f>
        <v>#DIV/0!</v>
      </c>
      <c r="D87" s="3" t="e">
        <f>(SUM('en niveau par secteurs'!AX88:BF88)/SUM('en niveau par secteurs'!E88:M88)-1)*100</f>
        <v>#DIV/0!</v>
      </c>
      <c r="E87" s="3" t="e">
        <f>('en niveau par secteurs'!BG88/'en niveau par secteurs'!N88-1)*100</f>
        <v>#DIV/0!</v>
      </c>
      <c r="F87" s="3" t="e">
        <f>(SUM('en niveau par secteurs'!BH88:BL88)/SUM('en niveau par secteurs'!O88:S88)-1)*100</f>
        <v>#DIV/0!</v>
      </c>
      <c r="G87" s="3" t="e">
        <f>(SUM('en niveau par secteurs'!BO88:CE88)/SUM('en niveau par secteurs'!V88:AL88)-1)*100</f>
        <v>#DIV/0!</v>
      </c>
      <c r="H87" s="3" t="e">
        <f>(('en niveau par secteurs'!CP88+'en niveau par secteurs'!CF88+'en niveau par secteurs'!CQ88)/('en niveau par secteurs'!CR88+'en niveau par secteurs'!AM88+'en niveau par secteurs'!CS88)-1)*100</f>
        <v>#DIV/0!</v>
      </c>
      <c r="I87" s="3" t="e">
        <f>(('en niveau par secteurs'!BM88+'en niveau par secteurs'!BN88)/('en niveau par secteurs'!T88+'en niveau par secteurs'!U88)-1)*100</f>
        <v>#DIV/0!</v>
      </c>
      <c r="J87" s="3" t="e">
        <f>('en niveau par secteurs'!CU88/'en niveau par secteurs'!CV88-1)*100</f>
        <v>#DIV/0!</v>
      </c>
      <c r="K87" s="3"/>
    </row>
    <row r="88" spans="1:11" hidden="1" x14ac:dyDescent="0.25">
      <c r="A88" s="3">
        <v>2089</v>
      </c>
      <c r="B88" s="3" t="e">
        <f>(('en niveau par secteurs'!AU89+'en niveau par secteurs'!AV89)/('en niveau par secteurs'!B89+'en niveau par secteurs'!C89)-1)*100</f>
        <v>#DIV/0!</v>
      </c>
      <c r="C88" s="3" t="e">
        <f>('en niveau par secteurs'!AW89/'en niveau par secteurs'!D89-1)*100</f>
        <v>#DIV/0!</v>
      </c>
      <c r="D88" s="3" t="e">
        <f>(SUM('en niveau par secteurs'!AX89:BF89)/SUM('en niveau par secteurs'!E89:M89)-1)*100</f>
        <v>#DIV/0!</v>
      </c>
      <c r="E88" s="3" t="e">
        <f>('en niveau par secteurs'!BG89/'en niveau par secteurs'!N89-1)*100</f>
        <v>#DIV/0!</v>
      </c>
      <c r="F88" s="3" t="e">
        <f>(SUM('en niveau par secteurs'!BH89:BL89)/SUM('en niveau par secteurs'!O89:S89)-1)*100</f>
        <v>#DIV/0!</v>
      </c>
      <c r="G88" s="3" t="e">
        <f>(SUM('en niveau par secteurs'!BO89:CE89)/SUM('en niveau par secteurs'!V89:AL89)-1)*100</f>
        <v>#DIV/0!</v>
      </c>
      <c r="H88" s="3" t="e">
        <f>(('en niveau par secteurs'!CP89+'en niveau par secteurs'!CF89+'en niveau par secteurs'!CQ89)/('en niveau par secteurs'!CR89+'en niveau par secteurs'!AM89+'en niveau par secteurs'!CS89)-1)*100</f>
        <v>#DIV/0!</v>
      </c>
      <c r="I88" s="3" t="e">
        <f>(('en niveau par secteurs'!BM89+'en niveau par secteurs'!BN89)/('en niveau par secteurs'!T89+'en niveau par secteurs'!U89)-1)*100</f>
        <v>#DIV/0!</v>
      </c>
      <c r="J88" s="3" t="e">
        <f>('en niveau par secteurs'!CU89/'en niveau par secteurs'!CV89-1)*100</f>
        <v>#DIV/0!</v>
      </c>
      <c r="K88" s="3"/>
    </row>
    <row r="89" spans="1:11" hidden="1" x14ac:dyDescent="0.25">
      <c r="A89" s="3">
        <v>2090</v>
      </c>
      <c r="B89" s="3" t="e">
        <f>(('en niveau par secteurs'!AU90+'en niveau par secteurs'!AV90)/('en niveau par secteurs'!B90+'en niveau par secteurs'!C90)-1)*100</f>
        <v>#DIV/0!</v>
      </c>
      <c r="C89" s="3" t="e">
        <f>('en niveau par secteurs'!AW90/'en niveau par secteurs'!D90-1)*100</f>
        <v>#DIV/0!</v>
      </c>
      <c r="D89" s="3" t="e">
        <f>(SUM('en niveau par secteurs'!AX90:BF90)/SUM('en niveau par secteurs'!E90:M90)-1)*100</f>
        <v>#DIV/0!</v>
      </c>
      <c r="E89" s="3" t="e">
        <f>('en niveau par secteurs'!BG90/'en niveau par secteurs'!N90-1)*100</f>
        <v>#DIV/0!</v>
      </c>
      <c r="F89" s="3" t="e">
        <f>(SUM('en niveau par secteurs'!BH90:BL90)/SUM('en niveau par secteurs'!O90:S90)-1)*100</f>
        <v>#DIV/0!</v>
      </c>
      <c r="G89" s="3" t="e">
        <f>(SUM('en niveau par secteurs'!BO90:CE90)/SUM('en niveau par secteurs'!V90:AL90)-1)*100</f>
        <v>#DIV/0!</v>
      </c>
      <c r="H89" s="3" t="e">
        <f>(('en niveau par secteurs'!CP90+'en niveau par secteurs'!CF90+'en niveau par secteurs'!CQ90)/('en niveau par secteurs'!CR90+'en niveau par secteurs'!AM90+'en niveau par secteurs'!CS90)-1)*100</f>
        <v>#DIV/0!</v>
      </c>
      <c r="I89" s="3" t="e">
        <f>(('en niveau par secteurs'!BM90+'en niveau par secteurs'!BN90)/('en niveau par secteurs'!T90+'en niveau par secteurs'!U90)-1)*100</f>
        <v>#DIV/0!</v>
      </c>
      <c r="J89" s="3" t="e">
        <f>('en niveau par secteurs'!CU90/'en niveau par secteurs'!CV90-1)*100</f>
        <v>#DIV/0!</v>
      </c>
      <c r="K89" s="3"/>
    </row>
    <row r="90" spans="1:11" hidden="1" x14ac:dyDescent="0.25">
      <c r="A90" s="3">
        <v>2091</v>
      </c>
      <c r="B90" s="3" t="e">
        <f>(('en niveau par secteurs'!AU91+'en niveau par secteurs'!AV91)/('en niveau par secteurs'!B91+'en niveau par secteurs'!C91)-1)*100</f>
        <v>#DIV/0!</v>
      </c>
      <c r="C90" s="3" t="e">
        <f>('en niveau par secteurs'!AW91/'en niveau par secteurs'!D91-1)*100</f>
        <v>#DIV/0!</v>
      </c>
      <c r="D90" s="3" t="e">
        <f>(SUM('en niveau par secteurs'!AX91:BF91)/SUM('en niveau par secteurs'!E91:M91)-1)*100</f>
        <v>#DIV/0!</v>
      </c>
      <c r="E90" s="3" t="e">
        <f>('en niveau par secteurs'!BG91/'en niveau par secteurs'!N91-1)*100</f>
        <v>#DIV/0!</v>
      </c>
      <c r="F90" s="3" t="e">
        <f>(SUM('en niveau par secteurs'!BH91:BL91)/SUM('en niveau par secteurs'!O91:S91)-1)*100</f>
        <v>#DIV/0!</v>
      </c>
      <c r="G90" s="3" t="e">
        <f>(SUM('en niveau par secteurs'!BO91:CE91)/SUM('en niveau par secteurs'!V91:AL91)-1)*100</f>
        <v>#DIV/0!</v>
      </c>
      <c r="H90" s="3" t="e">
        <f>(('en niveau par secteurs'!CP91+'en niveau par secteurs'!CF91+'en niveau par secteurs'!CQ91)/('en niveau par secteurs'!CR91+'en niveau par secteurs'!AM91+'en niveau par secteurs'!CS91)-1)*100</f>
        <v>#DIV/0!</v>
      </c>
      <c r="I90" s="3" t="e">
        <f>(('en niveau par secteurs'!BM91+'en niveau par secteurs'!BN91)/('en niveau par secteurs'!T91+'en niveau par secteurs'!U91)-1)*100</f>
        <v>#DIV/0!</v>
      </c>
      <c r="J90" s="3" t="e">
        <f>('en niveau par secteurs'!CU91/'en niveau par secteurs'!CV91-1)*100</f>
        <v>#DIV/0!</v>
      </c>
      <c r="K90" s="3"/>
    </row>
    <row r="91" spans="1:11" hidden="1" x14ac:dyDescent="0.25">
      <c r="A91" s="3">
        <v>2092</v>
      </c>
      <c r="B91" s="3" t="e">
        <f>(('en niveau par secteurs'!AU92+'en niveau par secteurs'!AV92)/('en niveau par secteurs'!B92+'en niveau par secteurs'!C92)-1)*100</f>
        <v>#DIV/0!</v>
      </c>
      <c r="C91" s="3" t="e">
        <f>('en niveau par secteurs'!AW92/'en niveau par secteurs'!D92-1)*100</f>
        <v>#DIV/0!</v>
      </c>
      <c r="D91" s="3" t="e">
        <f>(SUM('en niveau par secteurs'!AX92:BF92)/SUM('en niveau par secteurs'!E92:M92)-1)*100</f>
        <v>#DIV/0!</v>
      </c>
      <c r="E91" s="3" t="e">
        <f>('en niveau par secteurs'!BG92/'en niveau par secteurs'!N92-1)*100</f>
        <v>#DIV/0!</v>
      </c>
      <c r="F91" s="3" t="e">
        <f>(SUM('en niveau par secteurs'!BH92:BL92)/SUM('en niveau par secteurs'!O92:S92)-1)*100</f>
        <v>#DIV/0!</v>
      </c>
      <c r="G91" s="3" t="e">
        <f>(SUM('en niveau par secteurs'!BO92:CE92)/SUM('en niveau par secteurs'!V92:AL92)-1)*100</f>
        <v>#DIV/0!</v>
      </c>
      <c r="H91" s="3" t="e">
        <f>(('en niveau par secteurs'!CP92+'en niveau par secteurs'!CF92+'en niveau par secteurs'!CQ92)/('en niveau par secteurs'!CR92+'en niveau par secteurs'!AM92+'en niveau par secteurs'!CS92)-1)*100</f>
        <v>#DIV/0!</v>
      </c>
      <c r="I91" s="3" t="e">
        <f>(('en niveau par secteurs'!BM92+'en niveau par secteurs'!BN92)/('en niveau par secteurs'!T92+'en niveau par secteurs'!U92)-1)*100</f>
        <v>#DIV/0!</v>
      </c>
      <c r="J91" s="3" t="e">
        <f>('en niveau par secteurs'!CU92/'en niveau par secteurs'!CV92-1)*100</f>
        <v>#DIV/0!</v>
      </c>
      <c r="K91" s="3"/>
    </row>
    <row r="92" spans="1:11" hidden="1" x14ac:dyDescent="0.25">
      <c r="A92" s="3">
        <v>2093</v>
      </c>
      <c r="B92" s="3" t="e">
        <f>(('en niveau par secteurs'!AU93+'en niveau par secteurs'!AV93)/('en niveau par secteurs'!B93+'en niveau par secteurs'!C93)-1)*100</f>
        <v>#DIV/0!</v>
      </c>
      <c r="C92" s="3" t="e">
        <f>('en niveau par secteurs'!AW93/'en niveau par secteurs'!D93-1)*100</f>
        <v>#DIV/0!</v>
      </c>
      <c r="D92" s="3" t="e">
        <f>(SUM('en niveau par secteurs'!AX93:BF93)/SUM('en niveau par secteurs'!E93:M93)-1)*100</f>
        <v>#DIV/0!</v>
      </c>
      <c r="E92" s="3" t="e">
        <f>('en niveau par secteurs'!BG93/'en niveau par secteurs'!N93-1)*100</f>
        <v>#DIV/0!</v>
      </c>
      <c r="F92" s="3" t="e">
        <f>(SUM('en niveau par secteurs'!BH93:BL93)/SUM('en niveau par secteurs'!O93:S93)-1)*100</f>
        <v>#DIV/0!</v>
      </c>
      <c r="G92" s="3" t="e">
        <f>(SUM('en niveau par secteurs'!BO93:CE93)/SUM('en niveau par secteurs'!V93:AL93)-1)*100</f>
        <v>#DIV/0!</v>
      </c>
      <c r="H92" s="3" t="e">
        <f>(('en niveau par secteurs'!CP93+'en niveau par secteurs'!CF93+'en niveau par secteurs'!CQ93)/('en niveau par secteurs'!CR93+'en niveau par secteurs'!AM93+'en niveau par secteurs'!CS93)-1)*100</f>
        <v>#DIV/0!</v>
      </c>
      <c r="I92" s="3" t="e">
        <f>(('en niveau par secteurs'!BM93+'en niveau par secteurs'!BN93)/('en niveau par secteurs'!T93+'en niveau par secteurs'!U93)-1)*100</f>
        <v>#DIV/0!</v>
      </c>
      <c r="J92" s="3" t="e">
        <f>('en niveau par secteurs'!CU93/'en niveau par secteurs'!CV93-1)*100</f>
        <v>#DIV/0!</v>
      </c>
      <c r="K92" s="3"/>
    </row>
    <row r="93" spans="1:11" hidden="1" x14ac:dyDescent="0.25">
      <c r="A93" s="3">
        <v>2094</v>
      </c>
      <c r="B93" s="3" t="e">
        <f>(('en niveau par secteurs'!AU94+'en niveau par secteurs'!AV94)/('en niveau par secteurs'!B94+'en niveau par secteurs'!C94)-1)*100</f>
        <v>#DIV/0!</v>
      </c>
      <c r="C93" s="3" t="e">
        <f>('en niveau par secteurs'!AW94/'en niveau par secteurs'!D94-1)*100</f>
        <v>#DIV/0!</v>
      </c>
      <c r="D93" s="3" t="e">
        <f>(SUM('en niveau par secteurs'!AX94:BF94)/SUM('en niveau par secteurs'!E94:M94)-1)*100</f>
        <v>#DIV/0!</v>
      </c>
      <c r="E93" s="3" t="e">
        <f>('en niveau par secteurs'!BG94/'en niveau par secteurs'!N94-1)*100</f>
        <v>#DIV/0!</v>
      </c>
      <c r="F93" s="3" t="e">
        <f>(SUM('en niveau par secteurs'!BH94:BL94)/SUM('en niveau par secteurs'!O94:S94)-1)*100</f>
        <v>#DIV/0!</v>
      </c>
      <c r="G93" s="3" t="e">
        <f>(SUM('en niveau par secteurs'!BO94:CE94)/SUM('en niveau par secteurs'!V94:AL94)-1)*100</f>
        <v>#DIV/0!</v>
      </c>
      <c r="H93" s="3" t="e">
        <f>(('en niveau par secteurs'!CP94+'en niveau par secteurs'!CF94+'en niveau par secteurs'!CQ94)/('en niveau par secteurs'!CR94+'en niveau par secteurs'!AM94+'en niveau par secteurs'!CS94)-1)*100</f>
        <v>#DIV/0!</v>
      </c>
      <c r="I93" s="3" t="e">
        <f>(('en niveau par secteurs'!BM94+'en niveau par secteurs'!BN94)/('en niveau par secteurs'!T94+'en niveau par secteurs'!U94)-1)*100</f>
        <v>#DIV/0!</v>
      </c>
      <c r="J93" s="3" t="e">
        <f>('en niveau par secteurs'!CU94/'en niveau par secteurs'!CV94-1)*100</f>
        <v>#DIV/0!</v>
      </c>
      <c r="K93" s="3"/>
    </row>
    <row r="94" spans="1:11" hidden="1" x14ac:dyDescent="0.25">
      <c r="A94" s="3">
        <v>2095</v>
      </c>
      <c r="B94" s="3" t="e">
        <f>(('en niveau par secteurs'!AU95+'en niveau par secteurs'!AV95)/('en niveau par secteurs'!B95+'en niveau par secteurs'!C95)-1)*100</f>
        <v>#DIV/0!</v>
      </c>
      <c r="C94" s="3" t="e">
        <f>('en niveau par secteurs'!AW95/'en niveau par secteurs'!D95-1)*100</f>
        <v>#DIV/0!</v>
      </c>
      <c r="D94" s="3" t="e">
        <f>(SUM('en niveau par secteurs'!AX95:BF95)/SUM('en niveau par secteurs'!E95:M95)-1)*100</f>
        <v>#DIV/0!</v>
      </c>
      <c r="E94" s="3" t="e">
        <f>('en niveau par secteurs'!BG95/'en niveau par secteurs'!N95-1)*100</f>
        <v>#DIV/0!</v>
      </c>
      <c r="F94" s="3" t="e">
        <f>(SUM('en niveau par secteurs'!BH95:BL95)/SUM('en niveau par secteurs'!O95:S95)-1)*100</f>
        <v>#DIV/0!</v>
      </c>
      <c r="G94" s="3" t="e">
        <f>(SUM('en niveau par secteurs'!BO95:CE95)/SUM('en niveau par secteurs'!V95:AL95)-1)*100</f>
        <v>#DIV/0!</v>
      </c>
      <c r="H94" s="3" t="e">
        <f>(('en niveau par secteurs'!CP95+'en niveau par secteurs'!CF95+'en niveau par secteurs'!CQ95)/('en niveau par secteurs'!CR95+'en niveau par secteurs'!AM95+'en niveau par secteurs'!CS95)-1)*100</f>
        <v>#DIV/0!</v>
      </c>
      <c r="I94" s="3" t="e">
        <f>(('en niveau par secteurs'!BM95+'en niveau par secteurs'!BN95)/('en niveau par secteurs'!T95+'en niveau par secteurs'!U95)-1)*100</f>
        <v>#DIV/0!</v>
      </c>
      <c r="J94" s="3" t="e">
        <f>('en niveau par secteurs'!CU95/'en niveau par secteurs'!CV95-1)*100</f>
        <v>#DIV/0!</v>
      </c>
      <c r="K94" s="3"/>
    </row>
    <row r="95" spans="1:11" hidden="1" x14ac:dyDescent="0.25">
      <c r="A95" s="3">
        <v>2096</v>
      </c>
      <c r="B95" s="3" t="e">
        <f>(('en niveau par secteurs'!AU96+'en niveau par secteurs'!AV96)/('en niveau par secteurs'!B96+'en niveau par secteurs'!C96)-1)*100</f>
        <v>#DIV/0!</v>
      </c>
      <c r="C95" s="3" t="e">
        <f>('en niveau par secteurs'!AW96/'en niveau par secteurs'!D96-1)*100</f>
        <v>#DIV/0!</v>
      </c>
      <c r="D95" s="3" t="e">
        <f>(SUM('en niveau par secteurs'!AX96:BF96)/SUM('en niveau par secteurs'!E96:M96)-1)*100</f>
        <v>#DIV/0!</v>
      </c>
      <c r="E95" s="3" t="e">
        <f>('en niveau par secteurs'!BG96/'en niveau par secteurs'!N96-1)*100</f>
        <v>#DIV/0!</v>
      </c>
      <c r="F95" s="3" t="e">
        <f>(SUM('en niveau par secteurs'!BH96:BL96)/SUM('en niveau par secteurs'!O96:S96)-1)*100</f>
        <v>#DIV/0!</v>
      </c>
      <c r="G95" s="3" t="e">
        <f>(SUM('en niveau par secteurs'!BO96:CE96)/SUM('en niveau par secteurs'!V96:AL96)-1)*100</f>
        <v>#DIV/0!</v>
      </c>
      <c r="H95" s="3" t="e">
        <f>(('en niveau par secteurs'!CP96+'en niveau par secteurs'!CF96+'en niveau par secteurs'!CQ96)/('en niveau par secteurs'!CR96+'en niveau par secteurs'!AM96+'en niveau par secteurs'!CS96)-1)*100</f>
        <v>#DIV/0!</v>
      </c>
      <c r="I95" s="3" t="e">
        <f>(('en niveau par secteurs'!BM96+'en niveau par secteurs'!BN96)/('en niveau par secteurs'!T96+'en niveau par secteurs'!U96)-1)*100</f>
        <v>#DIV/0!</v>
      </c>
      <c r="J95" s="3" t="e">
        <f>('en niveau par secteurs'!CU96/'en niveau par secteurs'!CV96-1)*100</f>
        <v>#DIV/0!</v>
      </c>
      <c r="K95" s="3"/>
    </row>
    <row r="96" spans="1:11" hidden="1" x14ac:dyDescent="0.25">
      <c r="A96" s="3">
        <v>2097</v>
      </c>
      <c r="B96" s="3" t="e">
        <f>(('en niveau par secteurs'!AU97+'en niveau par secteurs'!AV97)/('en niveau par secteurs'!B97+'en niveau par secteurs'!C97)-1)*100</f>
        <v>#DIV/0!</v>
      </c>
      <c r="C96" s="3" t="e">
        <f>('en niveau par secteurs'!AW97/'en niveau par secteurs'!D97-1)*100</f>
        <v>#DIV/0!</v>
      </c>
      <c r="D96" s="3" t="e">
        <f>(SUM('en niveau par secteurs'!AX97:BF97)/SUM('en niveau par secteurs'!E97:M97)-1)*100</f>
        <v>#DIV/0!</v>
      </c>
      <c r="E96" s="3" t="e">
        <f>('en niveau par secteurs'!BG97/'en niveau par secteurs'!N97-1)*100</f>
        <v>#DIV/0!</v>
      </c>
      <c r="F96" s="3" t="e">
        <f>(SUM('en niveau par secteurs'!BH97:BL97)/SUM('en niveau par secteurs'!O97:S97)-1)*100</f>
        <v>#DIV/0!</v>
      </c>
      <c r="G96" s="3" t="e">
        <f>(SUM('en niveau par secteurs'!BO97:CE97)/SUM('en niveau par secteurs'!V97:AL97)-1)*100</f>
        <v>#DIV/0!</v>
      </c>
      <c r="H96" s="3" t="e">
        <f>(('en niveau par secteurs'!CP97+'en niveau par secteurs'!CF97+'en niveau par secteurs'!CQ97)/('en niveau par secteurs'!CR97+'en niveau par secteurs'!AM97+'en niveau par secteurs'!CS97)-1)*100</f>
        <v>#DIV/0!</v>
      </c>
      <c r="I96" s="3" t="e">
        <f>(('en niveau par secteurs'!BM97+'en niveau par secteurs'!BN97)/('en niveau par secteurs'!T97+'en niveau par secteurs'!U97)-1)*100</f>
        <v>#DIV/0!</v>
      </c>
      <c r="J96" s="3" t="e">
        <f>('en niveau par secteurs'!CU97/'en niveau par secteurs'!CV97-1)*100</f>
        <v>#DIV/0!</v>
      </c>
      <c r="K96" s="3"/>
    </row>
    <row r="97" spans="1:11" hidden="1" x14ac:dyDescent="0.25">
      <c r="A97" s="3">
        <v>2098</v>
      </c>
      <c r="B97" s="3" t="e">
        <f>(('en niveau par secteurs'!AU98+'en niveau par secteurs'!AV98)/('en niveau par secteurs'!B98+'en niveau par secteurs'!C98)-1)*100</f>
        <v>#DIV/0!</v>
      </c>
      <c r="C97" s="3" t="e">
        <f>('en niveau par secteurs'!AW98/'en niveau par secteurs'!D98-1)*100</f>
        <v>#DIV/0!</v>
      </c>
      <c r="D97" s="3" t="e">
        <f>(SUM('en niveau par secteurs'!AX98:BF98)/SUM('en niveau par secteurs'!E98:M98)-1)*100</f>
        <v>#DIV/0!</v>
      </c>
      <c r="E97" s="3" t="e">
        <f>('en niveau par secteurs'!BG98/'en niveau par secteurs'!N98-1)*100</f>
        <v>#DIV/0!</v>
      </c>
      <c r="F97" s="3" t="e">
        <f>(SUM('en niveau par secteurs'!BH98:BL98)/SUM('en niveau par secteurs'!O98:S98)-1)*100</f>
        <v>#DIV/0!</v>
      </c>
      <c r="G97" s="3" t="e">
        <f>(SUM('en niveau par secteurs'!BO98:CE98)/SUM('en niveau par secteurs'!V98:AL98)-1)*100</f>
        <v>#DIV/0!</v>
      </c>
      <c r="H97" s="3" t="e">
        <f>(('en niveau par secteurs'!CP98+'en niveau par secteurs'!CF98+'en niveau par secteurs'!CQ98)/('en niveau par secteurs'!CR98+'en niveau par secteurs'!AM98+'en niveau par secteurs'!CS98)-1)*100</f>
        <v>#DIV/0!</v>
      </c>
      <c r="I97" s="3" t="e">
        <f>(('en niveau par secteurs'!BM98+'en niveau par secteurs'!BN98)/('en niveau par secteurs'!T98+'en niveau par secteurs'!U98)-1)*100</f>
        <v>#DIV/0!</v>
      </c>
      <c r="J97" s="3" t="e">
        <f>('en niveau par secteurs'!CU98/'en niveau par secteurs'!CV98-1)*100</f>
        <v>#DIV/0!</v>
      </c>
      <c r="K97" s="3"/>
    </row>
    <row r="98" spans="1:11" hidden="1" x14ac:dyDescent="0.25">
      <c r="A98" s="3">
        <v>2099</v>
      </c>
      <c r="B98" s="3" t="e">
        <f>(('en niveau par secteurs'!AU99+'en niveau par secteurs'!AV99)/('en niveau par secteurs'!B99+'en niveau par secteurs'!C99)-1)*100</f>
        <v>#DIV/0!</v>
      </c>
      <c r="C98" s="3" t="e">
        <f>('en niveau par secteurs'!AW99/'en niveau par secteurs'!D99-1)*100</f>
        <v>#DIV/0!</v>
      </c>
      <c r="D98" s="3" t="e">
        <f>(SUM('en niveau par secteurs'!AX99:BF99)/SUM('en niveau par secteurs'!E99:M99)-1)*100</f>
        <v>#DIV/0!</v>
      </c>
      <c r="E98" s="3" t="e">
        <f>('en niveau par secteurs'!BG99/'en niveau par secteurs'!N99-1)*100</f>
        <v>#DIV/0!</v>
      </c>
      <c r="F98" s="3" t="e">
        <f>(SUM('en niveau par secteurs'!BH99:BL99)/SUM('en niveau par secteurs'!O99:S99)-1)*100</f>
        <v>#DIV/0!</v>
      </c>
      <c r="G98" s="3" t="e">
        <f>(SUM('en niveau par secteurs'!BO99:CE99)/SUM('en niveau par secteurs'!V99:AL99)-1)*100</f>
        <v>#DIV/0!</v>
      </c>
      <c r="H98" s="3" t="e">
        <f>(('en niveau par secteurs'!CP99+'en niveau par secteurs'!CF99+'en niveau par secteurs'!CQ99)/('en niveau par secteurs'!CR99+'en niveau par secteurs'!AM99+'en niveau par secteurs'!CS99)-1)*100</f>
        <v>#DIV/0!</v>
      </c>
      <c r="I98" s="3" t="e">
        <f>(('en niveau par secteurs'!BM99+'en niveau par secteurs'!BN99)/('en niveau par secteurs'!T99+'en niveau par secteurs'!U99)-1)*100</f>
        <v>#DIV/0!</v>
      </c>
      <c r="J98" s="3" t="e">
        <f>('en niveau par secteurs'!CU99/'en niveau par secteurs'!CV99-1)*100</f>
        <v>#DIV/0!</v>
      </c>
      <c r="K98" s="3"/>
    </row>
    <row r="99" spans="1:11" hidden="1" x14ac:dyDescent="0.25">
      <c r="A99" s="3">
        <v>2100</v>
      </c>
      <c r="B99" s="3" t="e">
        <f>(('en niveau par secteurs'!AU100+'en niveau par secteurs'!AV100)/('en niveau par secteurs'!B100+'en niveau par secteurs'!C100)-1)*100</f>
        <v>#DIV/0!</v>
      </c>
      <c r="C99" s="3" t="e">
        <f>('en niveau par secteurs'!AW100/'en niveau par secteurs'!D100-1)*100</f>
        <v>#DIV/0!</v>
      </c>
      <c r="D99" s="3" t="e">
        <f>(SUM('en niveau par secteurs'!AX100:BF100)/SUM('en niveau par secteurs'!E100:M100)-1)*100</f>
        <v>#DIV/0!</v>
      </c>
      <c r="E99" s="3" t="e">
        <f>('en niveau par secteurs'!BG100/'en niveau par secteurs'!N100-1)*100</f>
        <v>#DIV/0!</v>
      </c>
      <c r="F99" s="3" t="e">
        <f>(SUM('en niveau par secteurs'!BH100:BL100)/SUM('en niveau par secteurs'!O100:S100)-1)*100</f>
        <v>#DIV/0!</v>
      </c>
      <c r="G99" s="3" t="e">
        <f>(SUM('en niveau par secteurs'!BO100:CE100)/SUM('en niveau par secteurs'!V100:AL100)-1)*100</f>
        <v>#DIV/0!</v>
      </c>
      <c r="H99" s="3" t="e">
        <f>(('en niveau par secteurs'!CP100+'en niveau par secteurs'!CF100+'en niveau par secteurs'!CQ100)/('en niveau par secteurs'!CR100+'en niveau par secteurs'!AM100+'en niveau par secteurs'!CS100)-1)*100</f>
        <v>#DIV/0!</v>
      </c>
      <c r="I99" s="3" t="e">
        <f>(('en niveau par secteurs'!BM100+'en niveau par secteurs'!BN100)/('en niveau par secteurs'!T100+'en niveau par secteurs'!U100)-1)*100</f>
        <v>#DIV/0!</v>
      </c>
      <c r="J99" s="3" t="e">
        <f>('en niveau par secteurs'!CU100/'en niveau par secteurs'!CV100-1)*100</f>
        <v>#DIV/0!</v>
      </c>
      <c r="K99" s="3"/>
    </row>
    <row r="100" spans="1:11" x14ac:dyDescent="0.25">
      <c r="A100" s="3" t="s">
        <v>30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8"/>
  <sheetViews>
    <sheetView workbookViewId="0">
      <selection activeCell="K17" sqref="K17"/>
    </sheetView>
  </sheetViews>
  <sheetFormatPr baseColWidth="10" defaultRowHeight="15" x14ac:dyDescent="0.25"/>
  <cols>
    <col min="1" max="1" width="20" customWidth="1"/>
    <col min="2" max="2" width="14.85546875" customWidth="1"/>
    <col min="5" max="5" width="13.140625" customWidth="1"/>
    <col min="6" max="6" width="13.28515625" customWidth="1"/>
    <col min="9" max="9" width="14.140625" customWidth="1"/>
    <col min="10" max="10" width="15.140625" customWidth="1"/>
    <col min="11" max="11" width="14" customWidth="1"/>
    <col min="13" max="13" width="11.85546875" bestFit="1" customWidth="1"/>
  </cols>
  <sheetData>
    <row r="1" spans="1:14" x14ac:dyDescent="0.25">
      <c r="A1" s="26"/>
      <c r="B1" s="26" t="s">
        <v>35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05" x14ac:dyDescent="0.25">
      <c r="A2" s="1" t="s">
        <v>0</v>
      </c>
      <c r="B2" s="2" t="s">
        <v>29</v>
      </c>
      <c r="C2" s="2" t="s">
        <v>5</v>
      </c>
      <c r="D2" s="2" t="s">
        <v>24</v>
      </c>
      <c r="E2" s="2" t="s">
        <v>36</v>
      </c>
      <c r="F2" s="2" t="s">
        <v>28</v>
      </c>
      <c r="G2" s="2" t="s">
        <v>25</v>
      </c>
      <c r="H2" s="2" t="s">
        <v>26</v>
      </c>
      <c r="I2" s="2" t="s">
        <v>60</v>
      </c>
      <c r="J2" s="2" t="s">
        <v>61</v>
      </c>
      <c r="K2" s="47" t="s">
        <v>62</v>
      </c>
      <c r="L2" s="16" t="s">
        <v>21</v>
      </c>
      <c r="M2" s="2" t="s">
        <v>27</v>
      </c>
      <c r="N2" s="3"/>
    </row>
    <row r="3" spans="1:14" hidden="1" x14ac:dyDescent="0.25">
      <c r="A3" s="1">
        <v>2004</v>
      </c>
      <c r="B3" s="1">
        <f>(('en niveau par secteurs'!AU4+'en niveau par secteurs'!AV4)/('en niveau par secteurs'!B4+'en niveau par secteurs'!C4)-1)*100</f>
        <v>0</v>
      </c>
      <c r="C3" s="1">
        <f>('en niveau par secteurs'!AW4/'en niveau par secteurs'!D4-1)*100</f>
        <v>0</v>
      </c>
      <c r="D3" s="1">
        <f>(SUM('en niveau par secteurs'!AX4:BF4)/SUM('en niveau par secteurs'!E4:M4)-1)*100</f>
        <v>0</v>
      </c>
      <c r="E3" s="1">
        <f>('en niveau par secteurs'!BG4/'en niveau par secteurs'!N4-1)*100</f>
        <v>0</v>
      </c>
      <c r="F3" s="1">
        <f>(SUM('en niveau par secteurs'!BH4:BL4)/SUM('en niveau par secteurs'!O4:S4)-1)*100</f>
        <v>0</v>
      </c>
      <c r="G3" s="1">
        <f>(SUM('en niveau par secteurs'!BO4:CE4)/SUM('en niveau par secteurs'!V4:AL4)-1)*100</f>
        <v>0</v>
      </c>
      <c r="H3" s="1">
        <f>(('en niveau par secteurs'!CP4+'en niveau par secteurs'!CF4+'en niveau par secteurs'!CQ4)/('en niveau par secteurs'!CR4+'en niveau par secteurs'!AM4+'en niveau par secteurs'!CS4)-1)*100</f>
        <v>0</v>
      </c>
      <c r="I3" s="1"/>
      <c r="J3" s="1"/>
      <c r="K3" s="24"/>
      <c r="L3" s="17">
        <f>(('en niveau par secteurs'!BM4+'en niveau par secteurs'!BN4)/('en niveau par secteurs'!T4+'en niveau par secteurs'!U4)-1)*100</f>
        <v>0</v>
      </c>
      <c r="M3" s="1">
        <f>('en niveau par secteurs'!CU4/'en niveau par secteurs'!CV4-1)*100</f>
        <v>0</v>
      </c>
      <c r="N3" s="3"/>
    </row>
    <row r="4" spans="1:14" hidden="1" x14ac:dyDescent="0.25">
      <c r="A4" s="1">
        <v>2005</v>
      </c>
      <c r="B4" s="1">
        <f>(('en niveau par secteurs'!AU5+'en niveau par secteurs'!AV5)/('en niveau par secteurs'!B5+'en niveau par secteurs'!C5)-1)*100</f>
        <v>0</v>
      </c>
      <c r="C4" s="1">
        <f>('en niveau par secteurs'!AW5/'en niveau par secteurs'!D5-1)*100</f>
        <v>0</v>
      </c>
      <c r="D4" s="1">
        <f>(SUM('en niveau par secteurs'!AX5:BF5)/SUM('en niveau par secteurs'!E5:M5)-1)*100</f>
        <v>0</v>
      </c>
      <c r="E4" s="1">
        <f>('en niveau par secteurs'!BG5/'en niveau par secteurs'!N5-1)*100</f>
        <v>0</v>
      </c>
      <c r="F4" s="1">
        <f>(SUM('en niveau par secteurs'!BH5:BL5)/SUM('en niveau par secteurs'!O5:S5)-1)*100</f>
        <v>0</v>
      </c>
      <c r="G4" s="1">
        <f>(SUM('en niveau par secteurs'!BO5:CE5)/SUM('en niveau par secteurs'!V5:AL5)-1)*100</f>
        <v>0</v>
      </c>
      <c r="H4" s="1">
        <f>(('en niveau par secteurs'!CP5+'en niveau par secteurs'!CF5+'en niveau par secteurs'!CQ5)/('en niveau par secteurs'!CR5+'en niveau par secteurs'!AM5+'en niveau par secteurs'!CS5)-1)*100</f>
        <v>0</v>
      </c>
      <c r="I4" s="1"/>
      <c r="J4" s="1"/>
      <c r="K4" s="24"/>
      <c r="L4" s="17">
        <f>(('en niveau par secteurs'!BM5+'en niveau par secteurs'!BN5)/('en niveau par secteurs'!T5+'en niveau par secteurs'!U5)-1)*100</f>
        <v>0</v>
      </c>
      <c r="M4" s="1">
        <f>('en niveau par secteurs'!CU5/'en niveau par secteurs'!CV5-1)*100</f>
        <v>0</v>
      </c>
      <c r="N4" s="3"/>
    </row>
    <row r="5" spans="1:14" hidden="1" x14ac:dyDescent="0.25">
      <c r="A5" s="1">
        <v>2006</v>
      </c>
      <c r="B5" s="1">
        <f>(('en niveau par secteurs'!AU6+'en niveau par secteurs'!AV6)/('en niveau par secteurs'!B6+'en niveau par secteurs'!C6)-1)*100</f>
        <v>0</v>
      </c>
      <c r="C5" s="1">
        <f>('en niveau par secteurs'!AW6/'en niveau par secteurs'!D6-1)*100</f>
        <v>0</v>
      </c>
      <c r="D5" s="1">
        <f>(SUM('en niveau par secteurs'!AX6:BF6)/SUM('en niveau par secteurs'!E6:M6)-1)*100</f>
        <v>0</v>
      </c>
      <c r="E5" s="1">
        <f>('en niveau par secteurs'!BG6/'en niveau par secteurs'!N6-1)*100</f>
        <v>0</v>
      </c>
      <c r="F5" s="1">
        <f>(SUM('en niveau par secteurs'!BH6:BL6)/SUM('en niveau par secteurs'!O6:S6)-1)*100</f>
        <v>0</v>
      </c>
      <c r="G5" s="1">
        <f>(SUM('en niveau par secteurs'!BO6:CE6)/SUM('en niveau par secteurs'!V6:AL6)-1)*100</f>
        <v>0</v>
      </c>
      <c r="H5" s="1">
        <f>(('en niveau par secteurs'!CP6+'en niveau par secteurs'!CF6+'en niveau par secteurs'!CQ6)/('en niveau par secteurs'!CR6+'en niveau par secteurs'!AM6+'en niveau par secteurs'!CS6)-1)*100</f>
        <v>0</v>
      </c>
      <c r="I5" s="1"/>
      <c r="J5" s="1"/>
      <c r="K5" s="24"/>
      <c r="L5" s="17">
        <f>(('en niveau par secteurs'!BM6+'en niveau par secteurs'!BN6)/('en niveau par secteurs'!T6+'en niveau par secteurs'!U6)-1)*100</f>
        <v>0</v>
      </c>
      <c r="M5" s="1">
        <f>('en niveau par secteurs'!CU6/'en niveau par secteurs'!CV6-1)*100</f>
        <v>0</v>
      </c>
      <c r="N5" s="3"/>
    </row>
    <row r="6" spans="1:14" hidden="1" x14ac:dyDescent="0.25">
      <c r="A6" s="1">
        <v>2007</v>
      </c>
      <c r="B6" s="1">
        <f>(('en niveau par secteurs'!AU7+'en niveau par secteurs'!AV7)/('en niveau par secteurs'!B7+'en niveau par secteurs'!C7)-1)*100</f>
        <v>0</v>
      </c>
      <c r="C6" s="1">
        <f>('en niveau par secteurs'!AW7/'en niveau par secteurs'!D7-1)*100</f>
        <v>0</v>
      </c>
      <c r="D6" s="1">
        <f>(SUM('en niveau par secteurs'!AX7:BF7)/SUM('en niveau par secteurs'!E7:M7)-1)*100</f>
        <v>0</v>
      </c>
      <c r="E6" s="1">
        <f>('en niveau par secteurs'!BG7/'en niveau par secteurs'!N7-1)*100</f>
        <v>0</v>
      </c>
      <c r="F6" s="1">
        <f>(SUM('en niveau par secteurs'!BH7:BL7)/SUM('en niveau par secteurs'!O7:S7)-1)*100</f>
        <v>0</v>
      </c>
      <c r="G6" s="1">
        <f>(SUM('en niveau par secteurs'!BO7:CE7)/SUM('en niveau par secteurs'!V7:AL7)-1)*100</f>
        <v>0</v>
      </c>
      <c r="H6" s="1">
        <f>(('en niveau par secteurs'!CP7+'en niveau par secteurs'!CF7+'en niveau par secteurs'!CQ7)/('en niveau par secteurs'!CR7+'en niveau par secteurs'!AM7+'en niveau par secteurs'!CS7)-1)*100</f>
        <v>0</v>
      </c>
      <c r="I6" s="1"/>
      <c r="J6" s="1"/>
      <c r="K6" s="24"/>
      <c r="L6" s="17">
        <f>(('en niveau par secteurs'!BM7+'en niveau par secteurs'!BN7)/('en niveau par secteurs'!T7+'en niveau par secteurs'!U7)-1)*100</f>
        <v>0</v>
      </c>
      <c r="M6" s="1">
        <f>('en niveau par secteurs'!CU7/'en niveau par secteurs'!CV7-1)*100</f>
        <v>0</v>
      </c>
      <c r="N6" s="3"/>
    </row>
    <row r="7" spans="1:14" hidden="1" x14ac:dyDescent="0.25">
      <c r="A7" s="1">
        <v>2008</v>
      </c>
      <c r="B7" s="1">
        <f>(('en niveau par secteurs'!AU8+'en niveau par secteurs'!AV8)/('en niveau par secteurs'!B8+'en niveau par secteurs'!C8)-1)*100</f>
        <v>0</v>
      </c>
      <c r="C7" s="1">
        <f>('en niveau par secteurs'!AW8/'en niveau par secteurs'!D8-1)*100</f>
        <v>0</v>
      </c>
      <c r="D7" s="1">
        <f>(SUM('en niveau par secteurs'!AX8:BF8)/SUM('en niveau par secteurs'!E8:M8)-1)*100</f>
        <v>0</v>
      </c>
      <c r="E7" s="1">
        <f>('en niveau par secteurs'!BG8/'en niveau par secteurs'!N8-1)*100</f>
        <v>0</v>
      </c>
      <c r="F7" s="1">
        <f>(SUM('en niveau par secteurs'!BH8:BL8)/SUM('en niveau par secteurs'!O8:S8)-1)*100</f>
        <v>0</v>
      </c>
      <c r="G7" s="1">
        <f>(SUM('en niveau par secteurs'!BO8:CE8)/SUM('en niveau par secteurs'!V8:AL8)-1)*100</f>
        <v>0</v>
      </c>
      <c r="H7" s="1">
        <f>(('en niveau par secteurs'!CP8+'en niveau par secteurs'!CF8+'en niveau par secteurs'!CQ8)/('en niveau par secteurs'!CR8+'en niveau par secteurs'!AM8+'en niveau par secteurs'!CS8)-1)*100</f>
        <v>0</v>
      </c>
      <c r="I7" s="1"/>
      <c r="J7" s="1"/>
      <c r="K7" s="24"/>
      <c r="L7" s="17">
        <f>(('en niveau par secteurs'!BM8+'en niveau par secteurs'!BN8)/('en niveau par secteurs'!T8+'en niveau par secteurs'!U8)-1)*100</f>
        <v>0</v>
      </c>
      <c r="M7" s="1">
        <f>('en niveau par secteurs'!CU8/'en niveau par secteurs'!CV8-1)*100</f>
        <v>0</v>
      </c>
      <c r="N7" s="3"/>
    </row>
    <row r="8" spans="1:14" hidden="1" x14ac:dyDescent="0.25">
      <c r="A8" s="1">
        <v>2009</v>
      </c>
      <c r="B8" s="1">
        <f>(('en niveau par secteurs'!AU9+'en niveau par secteurs'!AV9)/('en niveau par secteurs'!B9+'en niveau par secteurs'!C9)-1)*100</f>
        <v>0</v>
      </c>
      <c r="C8" s="1">
        <f>('en niveau par secteurs'!AW9/'en niveau par secteurs'!D9-1)*100</f>
        <v>0</v>
      </c>
      <c r="D8" s="1">
        <f>(SUM('en niveau par secteurs'!AX9:BF9)/SUM('en niveau par secteurs'!E9:M9)-1)*100</f>
        <v>0</v>
      </c>
      <c r="E8" s="1">
        <f>('en niveau par secteurs'!BG9/'en niveau par secteurs'!N9-1)*100</f>
        <v>0</v>
      </c>
      <c r="F8" s="1">
        <f>(SUM('en niveau par secteurs'!BH9:BL9)/SUM('en niveau par secteurs'!O9:S9)-1)*100</f>
        <v>0</v>
      </c>
      <c r="G8" s="1">
        <f>(SUM('en niveau par secteurs'!BO9:CE9)/SUM('en niveau par secteurs'!V9:AL9)-1)*100</f>
        <v>0</v>
      </c>
      <c r="H8" s="1">
        <f>(('en niveau par secteurs'!CP9+'en niveau par secteurs'!CF9+'en niveau par secteurs'!CQ9)/('en niveau par secteurs'!CR9+'en niveau par secteurs'!AM9+'en niveau par secteurs'!CS9)-1)*100</f>
        <v>0</v>
      </c>
      <c r="I8" s="1"/>
      <c r="J8" s="1"/>
      <c r="K8" s="24"/>
      <c r="L8" s="17">
        <f>(('en niveau par secteurs'!BM9+'en niveau par secteurs'!BN9)/('en niveau par secteurs'!T9+'en niveau par secteurs'!U9)-1)*100</f>
        <v>0</v>
      </c>
      <c r="M8" s="1">
        <f>('en niveau par secteurs'!CU9/'en niveau par secteurs'!CV9-1)*100</f>
        <v>0</v>
      </c>
      <c r="N8" s="3"/>
    </row>
    <row r="9" spans="1:14" hidden="1" x14ac:dyDescent="0.25">
      <c r="A9" s="1">
        <v>2010</v>
      </c>
      <c r="B9" s="1">
        <f>(('en niveau par secteurs'!AU10+'en niveau par secteurs'!AV10)/('en niveau par secteurs'!B10+'en niveau par secteurs'!C10)-1)*100</f>
        <v>0</v>
      </c>
      <c r="C9" s="1">
        <f>('en niveau par secteurs'!AW10/'en niveau par secteurs'!D10-1)*100</f>
        <v>0</v>
      </c>
      <c r="D9" s="1">
        <f>(SUM('en niveau par secteurs'!AX10:BF10)/SUM('en niveau par secteurs'!E10:M10)-1)*100</f>
        <v>0</v>
      </c>
      <c r="E9" s="1">
        <f>('en niveau par secteurs'!BG10/'en niveau par secteurs'!N10-1)*100</f>
        <v>0</v>
      </c>
      <c r="F9" s="1">
        <f>(SUM('en niveau par secteurs'!BH10:BL10)/SUM('en niveau par secteurs'!O10:S10)-1)*100</f>
        <v>0</v>
      </c>
      <c r="G9" s="1">
        <f>(SUM('en niveau par secteurs'!BO10:CE10)/SUM('en niveau par secteurs'!V10:AL10)-1)*100</f>
        <v>0</v>
      </c>
      <c r="H9" s="1">
        <f>(('en niveau par secteurs'!CP10+'en niveau par secteurs'!CF10+'en niveau par secteurs'!CQ10)/('en niveau par secteurs'!CR10+'en niveau par secteurs'!AM10+'en niveau par secteurs'!CS10)-1)*100</f>
        <v>0</v>
      </c>
      <c r="I9" s="1"/>
      <c r="J9" s="1"/>
      <c r="K9" s="24"/>
      <c r="L9" s="17">
        <f>(('en niveau par secteurs'!BM10+'en niveau par secteurs'!BN10)/('en niveau par secteurs'!T10+'en niveau par secteurs'!U10)-1)*100</f>
        <v>0</v>
      </c>
      <c r="M9" s="1">
        <f>('en niveau par secteurs'!CU10/'en niveau par secteurs'!CV10-1)*100</f>
        <v>0</v>
      </c>
      <c r="N9" s="3"/>
    </row>
    <row r="10" spans="1:14" hidden="1" x14ac:dyDescent="0.25">
      <c r="A10" s="1">
        <v>2011</v>
      </c>
      <c r="B10" s="1">
        <f>(('en niveau par secteurs'!AU11+'en niveau par secteurs'!AV11)/('en niveau par secteurs'!B11+'en niveau par secteurs'!C11)-1)*100</f>
        <v>0</v>
      </c>
      <c r="C10" s="1">
        <f>('en niveau par secteurs'!AW11/'en niveau par secteurs'!D11-1)*100</f>
        <v>0</v>
      </c>
      <c r="D10" s="1">
        <f>(SUM('en niveau par secteurs'!AX11:BF11)/SUM('en niveau par secteurs'!E11:M11)-1)*100</f>
        <v>0</v>
      </c>
      <c r="E10" s="1">
        <f>('en niveau par secteurs'!BG11/'en niveau par secteurs'!N11-1)*100</f>
        <v>0</v>
      </c>
      <c r="F10" s="1">
        <f>(SUM('en niveau par secteurs'!BH11:BL11)/SUM('en niveau par secteurs'!O11:S11)-1)*100</f>
        <v>0</v>
      </c>
      <c r="G10" s="1">
        <f>(SUM('en niveau par secteurs'!BO11:CE11)/SUM('en niveau par secteurs'!V11:AL11)-1)*100</f>
        <v>0</v>
      </c>
      <c r="H10" s="1">
        <f>(('en niveau par secteurs'!CP11+'en niveau par secteurs'!CF11+'en niveau par secteurs'!CQ11)/('en niveau par secteurs'!CR11+'en niveau par secteurs'!AM11+'en niveau par secteurs'!CS11)-1)*100</f>
        <v>0</v>
      </c>
      <c r="I10" s="1"/>
      <c r="J10" s="1"/>
      <c r="K10" s="24"/>
      <c r="L10" s="17">
        <f>(('en niveau par secteurs'!BM11+'en niveau par secteurs'!BN11)/('en niveau par secteurs'!T11+'en niveau par secteurs'!U11)-1)*100</f>
        <v>0</v>
      </c>
      <c r="M10" s="1">
        <f>('en niveau par secteurs'!CU11/'en niveau par secteurs'!CV11-1)*100</f>
        <v>0</v>
      </c>
      <c r="N10" s="3"/>
    </row>
    <row r="11" spans="1:14" hidden="1" x14ac:dyDescent="0.25">
      <c r="A11" s="1">
        <v>2012</v>
      </c>
      <c r="B11" s="1">
        <f>(('en niveau par secteurs'!AU12+'en niveau par secteurs'!AV12)/('en niveau par secteurs'!B12+'en niveau par secteurs'!C12)-1)*100</f>
        <v>0</v>
      </c>
      <c r="C11" s="1">
        <f>('en niveau par secteurs'!AW12/'en niveau par secteurs'!D12-1)*100</f>
        <v>0</v>
      </c>
      <c r="D11" s="1">
        <f>(SUM('en niveau par secteurs'!AX12:BF12)/SUM('en niveau par secteurs'!E12:M12)-1)*100</f>
        <v>0</v>
      </c>
      <c r="E11" s="1">
        <f>('en niveau par secteurs'!BG12/'en niveau par secteurs'!N12-1)*100</f>
        <v>0</v>
      </c>
      <c r="F11" s="1">
        <f>(SUM('en niveau par secteurs'!BH12:BL12)/SUM('en niveau par secteurs'!O12:S12)-1)*100</f>
        <v>0</v>
      </c>
      <c r="G11" s="1">
        <f>(SUM('en niveau par secteurs'!BO12:CE12)/SUM('en niveau par secteurs'!V12:AL12)-1)*100</f>
        <v>0</v>
      </c>
      <c r="H11" s="1">
        <f>(('en niveau par secteurs'!CP12+'en niveau par secteurs'!CF12+'en niveau par secteurs'!CQ12)/('en niveau par secteurs'!CR12+'en niveau par secteurs'!AM12+'en niveau par secteurs'!CS12)-1)*100</f>
        <v>0</v>
      </c>
      <c r="I11" s="1"/>
      <c r="J11" s="1"/>
      <c r="K11" s="24"/>
      <c r="L11" s="17">
        <f>(('en niveau par secteurs'!BM12+'en niveau par secteurs'!BN12)/('en niveau par secteurs'!T12+'en niveau par secteurs'!U12)-1)*100</f>
        <v>0</v>
      </c>
      <c r="M11" s="1">
        <f>('en niveau par secteurs'!CU12/'en niveau par secteurs'!CV12-1)*100</f>
        <v>0</v>
      </c>
      <c r="N11" s="3"/>
    </row>
    <row r="12" spans="1:14" hidden="1" x14ac:dyDescent="0.25">
      <c r="A12" s="1">
        <v>2013</v>
      </c>
      <c r="B12" s="1">
        <f>(('en niveau par secteurs'!AU13+'en niveau par secteurs'!AV13)/('en niveau par secteurs'!B13+'en niveau par secteurs'!C13)-1)*100</f>
        <v>0</v>
      </c>
      <c r="C12" s="1">
        <f>('en niveau par secteurs'!AW13/'en niveau par secteurs'!D13-1)*100</f>
        <v>0</v>
      </c>
      <c r="D12" s="1">
        <f>(SUM('en niveau par secteurs'!AX13:BF13)/SUM('en niveau par secteurs'!E13:M13)-1)*100</f>
        <v>0</v>
      </c>
      <c r="E12" s="1">
        <f>('en niveau par secteurs'!BG13/'en niveau par secteurs'!N13-1)*100</f>
        <v>0</v>
      </c>
      <c r="F12" s="1">
        <f>(SUM('en niveau par secteurs'!BH13:BL13)/SUM('en niveau par secteurs'!O13:S13)-1)*100</f>
        <v>0</v>
      </c>
      <c r="G12" s="1">
        <f>(SUM('en niveau par secteurs'!BO13:CE13)/SUM('en niveau par secteurs'!V13:AL13)-1)*100</f>
        <v>-1.2245759961615477E-11</v>
      </c>
      <c r="H12" s="1">
        <f>(('en niveau par secteurs'!CP13+'en niveau par secteurs'!CF13+'en niveau par secteurs'!CQ13)/('en niveau par secteurs'!CR13+'en niveau par secteurs'!AM13+'en niveau par secteurs'!CS13)-1)*100</f>
        <v>0</v>
      </c>
      <c r="I12" s="1"/>
      <c r="J12" s="1"/>
      <c r="K12" s="24"/>
      <c r="L12" s="17">
        <f>(('en niveau par secteurs'!BM13+'en niveau par secteurs'!BN13)/('en niveau par secteurs'!T13+'en niveau par secteurs'!U13)-1)*100</f>
        <v>0</v>
      </c>
      <c r="M12" s="1">
        <f>('en niveau par secteurs'!CU13/'en niveau par secteurs'!CV13-1)*100</f>
        <v>-2.7755575615628914E-13</v>
      </c>
      <c r="N12" s="3"/>
    </row>
    <row r="13" spans="1:14" hidden="1" x14ac:dyDescent="0.25">
      <c r="A13" s="1">
        <v>2014</v>
      </c>
      <c r="B13" s="1">
        <f>(('en niveau par secteurs'!AU14+'en niveau par secteurs'!AV14)/('en niveau par secteurs'!B14+'en niveau par secteurs'!C14)-1)*100</f>
        <v>0</v>
      </c>
      <c r="C13" s="1">
        <f>('en niveau par secteurs'!AW14/'en niveau par secteurs'!D14-1)*100</f>
        <v>2.6054802759745144E-8</v>
      </c>
      <c r="D13" s="1">
        <f>(SUM('en niveau par secteurs'!AX14:BF14)/SUM('en niveau par secteurs'!E14:M14)-1)*100</f>
        <v>2.2347457218074851E-9</v>
      </c>
      <c r="E13" s="1">
        <f>('en niveau par secteurs'!BG14/'en niveau par secteurs'!N14-1)*100</f>
        <v>0</v>
      </c>
      <c r="F13" s="1">
        <f>(SUM('en niveau par secteurs'!BH14:BL14)/SUM('en niveau par secteurs'!O14:S14)-1)*100</f>
        <v>4.3215786504902098E-8</v>
      </c>
      <c r="G13" s="1">
        <f>(SUM('en niveau par secteurs'!BO14:CE14)/SUM('en niveau par secteurs'!V14:AL14)-1)*100</f>
        <v>2.441564728172807E-8</v>
      </c>
      <c r="H13" s="1">
        <f>(('en niveau par secteurs'!CP14+'en niveau par secteurs'!CF14+'en niveau par secteurs'!CQ14)/('en niveau par secteurs'!CR14+'en niveau par secteurs'!AM14+'en niveau par secteurs'!CS14)-1)*100</f>
        <v>0</v>
      </c>
      <c r="I13" s="1"/>
      <c r="J13" s="1"/>
      <c r="K13" s="24"/>
      <c r="L13" s="17">
        <f>(('en niveau par secteurs'!BM14+'en niveau par secteurs'!BN14)/('en niveau par secteurs'!T14+'en niveau par secteurs'!U14)-1)*100</f>
        <v>0</v>
      </c>
      <c r="M13" s="1">
        <f>('en niveau par secteurs'!CU14/'en niveau par secteurs'!CV14-1)*100</f>
        <v>2.3451685038367032E-9</v>
      </c>
      <c r="N13" s="3"/>
    </row>
    <row r="14" spans="1:14" hidden="1" x14ac:dyDescent="0.25">
      <c r="A14" s="1">
        <v>2015</v>
      </c>
      <c r="B14" s="1">
        <f>(('en niveau par secteurs'!AU15+'en niveau par secteurs'!AV15-('en niveau par secteurs'!B15+'en niveau par secteurs'!C15))*'en niveau par secteurs'!$CM$15)</f>
        <v>2.3220385520928099E-6</v>
      </c>
      <c r="C14" s="1">
        <f>('en niveau par secteurs'!AW15-'en niveau par secteurs'!D15)*'en niveau par secteurs'!$CM$15</f>
        <v>1.1610192760464049E-6</v>
      </c>
      <c r="D14" s="1">
        <f>(SUM('en niveau par secteurs'!AX15:BF15)-SUM('en niveau par secteurs'!E15:M15))*'en niveau par secteurs'!$CM$15</f>
        <v>9.2881373133228758E-7</v>
      </c>
      <c r="E14" s="1">
        <f>('en niveau par secteurs'!BG15-'en niveau par secteurs'!N15)*'en niveau par secteurs'!$CM$15</f>
        <v>0</v>
      </c>
      <c r="F14" s="1">
        <f>(SUM('en niveau par secteurs'!BH15:BL15)-SUM('en niveau par secteurs'!O15:S15))*'en niveau par secteurs'!$CM$15</f>
        <v>1.1610188536701959E-5</v>
      </c>
      <c r="G14" s="1">
        <f>(SUM('en niveau par secteurs'!BO15:CE15)-SUM('en niveau par secteurs'!V15:AL15))*'en niveau par secteurs'!$CM$15</f>
        <v>1.161027723570587E-7</v>
      </c>
      <c r="H14" s="1">
        <f>(('en niveau par secteurs'!CP15+'en niveau par secteurs'!CF15+'en niveau par secteurs'!CQ15)-('en niveau par secteurs'!CR15+'en niveau par secteurs'!AM15+'en niveau par secteurs'!CS15))*'en niveau par secteurs'!$CM$15</f>
        <v>3.7914178033538332E-7</v>
      </c>
      <c r="I14" s="1">
        <f>('en niveau par secteurs'!CP15-'en niveau par secteurs'!CR15)*'en niveau par secteurs'!$CM$15</f>
        <v>3.7914362823129815E-7</v>
      </c>
      <c r="J14" s="1">
        <f>('en niveau par secteurs'!CF15-'en niveau par secteurs'!AM15)*'en niveau par secteurs'!$CM$15</f>
        <v>0</v>
      </c>
      <c r="K14" s="24">
        <f>('en niveau par secteurs'!CQ15-'en niveau par secteurs'!CS15)*'en niveau par secteurs'!$CM$15</f>
        <v>0</v>
      </c>
      <c r="L14" s="17">
        <f>(('en niveau par secteurs'!BM15+'en niveau par secteurs'!BN15)-('en niveau par secteurs'!T15+'en niveau par secteurs'!U15))*'en niveau par secteurs'!$CM$15</f>
        <v>0</v>
      </c>
      <c r="M14" s="1">
        <f>('en niveau par secteurs'!CU15-'en niveau par secteurs'!CV15)*'en niveau par secteurs'!$CM$15</f>
        <v>1.651741024291818E-5</v>
      </c>
      <c r="N14" s="3"/>
    </row>
    <row r="15" spans="1:14" hidden="1" x14ac:dyDescent="0.25">
      <c r="A15" s="1">
        <v>2016</v>
      </c>
      <c r="B15" s="1">
        <f>(('en niveau par secteurs'!AU16+'en niveau par secteurs'!AV16-('en niveau par secteurs'!B16+'en niveau par secteurs'!C16))*'en niveau par secteurs'!$CM$15)</f>
        <v>5.0355978027951016</v>
      </c>
      <c r="C15" s="1">
        <f>('en niveau par secteurs'!AW16-'en niveau par secteurs'!D16)*'en niveau par secteurs'!$CM$15</f>
        <v>1372.1335724306555</v>
      </c>
      <c r="D15" s="1">
        <f>(SUM('en niveau par secteurs'!AX16:BF16)-SUM('en niveau par secteurs'!E16:M16))*'en niveau par secteurs'!$CM$15</f>
        <v>18.929435077213039</v>
      </c>
      <c r="E15" s="1">
        <f>('en niveau par secteurs'!BG16-'en niveau par secteurs'!N16)*'en niveau par secteurs'!$CM$15</f>
        <v>11.256264994724749</v>
      </c>
      <c r="F15" s="1">
        <f>(SUM('en niveau par secteurs'!BH16:BL16)-SUM('en niveau par secteurs'!O16:S16))*'en niveau par secteurs'!$CM$15</f>
        <v>7.6302509296417442</v>
      </c>
      <c r="G15" s="1">
        <f>(SUM('en niveau par secteurs'!BO16:CE16)-SUM('en niveau par secteurs'!V16:AL16))*'en niveau par secteurs'!$CM$15</f>
        <v>-547.91022427108896</v>
      </c>
      <c r="H15" s="1">
        <f>(('en niveau par secteurs'!CP16+'en niveau par secteurs'!CF16+'en niveau par secteurs'!CQ16)-('en niveau par secteurs'!CR16+'en niveau par secteurs'!AM16+'en niveau par secteurs'!CS16))*'en niveau par secteurs'!$CM$15</f>
        <v>133.74106327176221</v>
      </c>
      <c r="I15" s="1">
        <f>('en niveau par secteurs'!CP16-'en niveau par secteurs'!CR16)*'en niveau par secteurs'!$CM$15</f>
        <v>114.40721716965658</v>
      </c>
      <c r="J15" s="1">
        <f>('en niveau par secteurs'!CF16-'en niveau par secteurs'!AM16)*'en niveau par secteurs'!$CM$15</f>
        <v>6.2871690377773497</v>
      </c>
      <c r="K15" s="24">
        <f>('en niveau par secteurs'!CQ16-'en niveau par secteurs'!CS16)*'en niveau par secteurs'!$CM$15</f>
        <v>13.04667706433094</v>
      </c>
      <c r="L15" s="17">
        <f>(('en niveau par secteurs'!BM16+'en niveau par secteurs'!BN16)-('en niveau par secteurs'!T16+'en niveau par secteurs'!U16))*'en niveau par secteurs'!$CM$15</f>
        <v>1538.8179570255759</v>
      </c>
      <c r="M15" s="1">
        <f>('en niveau par secteurs'!CU16-'en niveau par secteurs'!CV16)*'en niveau par secteurs'!$CM$15</f>
        <v>2539.6339172613234</v>
      </c>
      <c r="N15" s="3"/>
    </row>
    <row r="16" spans="1:14" hidden="1" x14ac:dyDescent="0.25">
      <c r="A16" s="1">
        <v>2017</v>
      </c>
      <c r="B16" s="1">
        <f>(('en niveau par secteurs'!AU17+'en niveau par secteurs'!AV17-('en niveau par secteurs'!B17+'en niveau par secteurs'!C17))*'en niveau par secteurs'!$CM$15)</f>
        <v>31.011031475457575</v>
      </c>
      <c r="C16" s="1">
        <f>('en niveau par secteurs'!AW17-'en niveau par secteurs'!D17)*'en niveau par secteurs'!$CM$15</f>
        <v>2075.4845785328471</v>
      </c>
      <c r="D16" s="1">
        <f>(SUM('en niveau par secteurs'!AX17:BF17)-SUM('en niveau par secteurs'!E17:M17))*'en niveau par secteurs'!$CM$15</f>
        <v>79.590421427160791</v>
      </c>
      <c r="E16" s="1">
        <f>('en niveau par secteurs'!BG17-'en niveau par secteurs'!N17)*'en niveau par secteurs'!$CM$15</f>
        <v>67.375627834172889</v>
      </c>
      <c r="F16" s="1">
        <f>(SUM('en niveau par secteurs'!BH17:BL17)-SUM('en niveau par secteurs'!O17:S17))*'en niveau par secteurs'!$CM$15</f>
        <v>39.565993309751491</v>
      </c>
      <c r="G16" s="1">
        <f>(SUM('en niveau par secteurs'!BO17:CE17)-SUM('en niveau par secteurs'!V17:AL17))*'en niveau par secteurs'!$CM$15</f>
        <v>189.98732113985506</v>
      </c>
      <c r="H16" s="1">
        <f>(('en niveau par secteurs'!CP17+'en niveau par secteurs'!CF17+'en niveau par secteurs'!CQ17)-('en niveau par secteurs'!CR17+'en niveau par secteurs'!AM17+'en niveau par secteurs'!CS17))*'en niveau par secteurs'!$CM$15</f>
        <v>2211.0553459419225</v>
      </c>
      <c r="I16" s="1">
        <f>('en niveau par secteurs'!CP17-'en niveau par secteurs'!CR17)*'en niveau par secteurs'!$CM$15</f>
        <v>1834.5691995812431</v>
      </c>
      <c r="J16" s="1">
        <f>('en niveau par secteurs'!CF17-'en niveau par secteurs'!AM17)*'en niveau par secteurs'!$CM$15</f>
        <v>45.536277030037887</v>
      </c>
      <c r="K16" s="24">
        <f>('en niveau par secteurs'!CQ17-'en niveau par secteurs'!CS17)*'en niveau par secteurs'!$CM$15</f>
        <v>330.94986933064968</v>
      </c>
      <c r="L16" s="17">
        <f>(('en niveau par secteurs'!BM17+'en niveau par secteurs'!BN17)-('en niveau par secteurs'!T17+'en niveau par secteurs'!U17))*'en niveau par secteurs'!$CM$15</f>
        <v>4104.0176950814939</v>
      </c>
      <c r="M16" s="1">
        <f>('en niveau par secteurs'!CU17-'en niveau par secteurs'!CV17)*'en niveau par secteurs'!$CM$15</f>
        <v>8798.0880147426815</v>
      </c>
      <c r="N16" s="3"/>
    </row>
    <row r="17" spans="1:14" x14ac:dyDescent="0.25">
      <c r="A17" s="1">
        <v>2018</v>
      </c>
      <c r="B17" s="1">
        <f>(('en niveau par secteurs'!AU18+'en niveau par secteurs'!AV18-('en niveau par secteurs'!B18+'en niveau par secteurs'!C18))*'en niveau par secteurs'!$CM$15)</f>
        <v>80.135040756338995</v>
      </c>
      <c r="C17" s="1">
        <f>('en niveau par secteurs'!AW18-'en niveau par secteurs'!D18)*'en niveau par secteurs'!$CM$15</f>
        <v>2741.8485799853784</v>
      </c>
      <c r="D17" s="1">
        <f>(SUM('en niveau par secteurs'!AX18:BF18)-SUM('en niveau par secteurs'!E18:M18))*'en niveau par secteurs'!$CM$15</f>
        <v>184.17004404445996</v>
      </c>
      <c r="E17" s="1">
        <f>('en niveau par secteurs'!BG18-'en niveau par secteurs'!N18)*'en niveau par secteurs'!$CM$15</f>
        <v>132.92143766288723</v>
      </c>
      <c r="F17" s="1">
        <f>(SUM('en niveau par secteurs'!BH18:BL18)-SUM('en niveau par secteurs'!O18:S18))*'en niveau par secteurs'!$CM$15</f>
        <v>94.920934350518593</v>
      </c>
      <c r="G17" s="1">
        <f>(SUM('en niveau par secteurs'!BO18:CE18)-SUM('en niveau par secteurs'!V18:AL18))*'en niveau par secteurs'!$CM$15</f>
        <v>-414.56573460867497</v>
      </c>
      <c r="H17" s="1">
        <f>(('en niveau par secteurs'!CP18+'en niveau par secteurs'!CF18+'en niveau par secteurs'!CQ18)-('en niveau par secteurs'!CR18+'en niveau par secteurs'!AM18+'en niveau par secteurs'!CS18))*'en niveau par secteurs'!$CM$15</f>
        <v>3584.5494359077506</v>
      </c>
      <c r="I17" s="1">
        <f>('en niveau par secteurs'!CP18-'en niveau par secteurs'!CR18)*'en niveau par secteurs'!$CM$15</f>
        <v>3035.4256370450157</v>
      </c>
      <c r="J17" s="1">
        <f>('en niveau par secteurs'!CF18-'en niveau par secteurs'!AM18)*'en niveau par secteurs'!$CM$15</f>
        <v>122.90010684192961</v>
      </c>
      <c r="K17" s="24">
        <f>('en niveau par secteurs'!CQ18-'en niveau par secteurs'!CS18)*'en niveau par secteurs'!$CM$15</f>
        <v>426.22369202081944</v>
      </c>
      <c r="L17" s="17">
        <f>(('en niveau par secteurs'!BM18+'en niveau par secteurs'!BN18)-('en niveau par secteurs'!T18+'en niveau par secteurs'!U18))*'en niveau par secteurs'!$CM$15</f>
        <v>7218.8587727135155</v>
      </c>
      <c r="M17" s="1">
        <f>('en niveau par secteurs'!CU18-'en niveau par secteurs'!CV18)*'en niveau par secteurs'!$CM$15</f>
        <v>13622.838510811896</v>
      </c>
      <c r="N17" s="3"/>
    </row>
    <row r="18" spans="1:14" x14ac:dyDescent="0.25">
      <c r="A18" s="1">
        <v>2019</v>
      </c>
      <c r="B18" s="1">
        <f>(('en niveau par secteurs'!AU19+'en niveau par secteurs'!AV19-('en niveau par secteurs'!B19+'en niveau par secteurs'!C19))*'en niveau par secteurs'!$CM$15)</f>
        <v>141.06461280281084</v>
      </c>
      <c r="C18" s="1">
        <f>('en niveau par secteurs'!AW19-'en niveau par secteurs'!D19)*'en niveau par secteurs'!$CM$15</f>
        <v>3336.8958599121474</v>
      </c>
      <c r="D18" s="1">
        <f>(SUM('en niveau par secteurs'!AX19:BF19)-SUM('en niveau par secteurs'!E19:M19))*'en niveau par secteurs'!$CM$15</f>
        <v>330.9929700962104</v>
      </c>
      <c r="E18" s="1">
        <f>('en niveau par secteurs'!BG19-'en niveau par secteurs'!N19)*'en niveau par secteurs'!$CM$15</f>
        <v>201.38869144244163</v>
      </c>
      <c r="F18" s="1">
        <f>(SUM('en niveau par secteurs'!BH19:BL19)-SUM('en niveau par secteurs'!O19:S19))*'en niveau par secteurs'!$CM$15</f>
        <v>160.99011523742115</v>
      </c>
      <c r="G18" s="1">
        <f>(SUM('en niveau par secteurs'!BO19:CE19)-SUM('en niveau par secteurs'!V19:AL19))*'en niveau par secteurs'!$CM$15</f>
        <v>518.1693414796066</v>
      </c>
      <c r="H18" s="1">
        <f>(('en niveau par secteurs'!CP19+'en niveau par secteurs'!CF19+'en niveau par secteurs'!CQ19)-('en niveau par secteurs'!CR19+'en niveau par secteurs'!AM19+'en niveau par secteurs'!CS19))*'en niveau par secteurs'!$CM$15</f>
        <v>4438.1269990577775</v>
      </c>
      <c r="I18" s="1">
        <f>('en niveau par secteurs'!CP19-'en niveau par secteurs'!CR19)*'en niveau par secteurs'!$CM$15</f>
        <v>3707.3583930403884</v>
      </c>
      <c r="J18" s="1">
        <f>('en niveau par secteurs'!CF19-'en niveau par secteurs'!AM19)*'en niveau par secteurs'!$CM$15</f>
        <v>224.64398046296068</v>
      </c>
      <c r="K18" s="24">
        <f>('en niveau par secteurs'!CQ19-'en niveau par secteurs'!CS19)*'en niveau par secteurs'!$CM$15</f>
        <v>506.12462555442488</v>
      </c>
      <c r="L18" s="17">
        <f>(('en niveau par secteurs'!BM19+'en niveau par secteurs'!BN19)-('en niveau par secteurs'!T19+'en niveau par secteurs'!U19))*'en niveau par secteurs'!$CM$15</f>
        <v>9980.3522287423566</v>
      </c>
      <c r="M18" s="1">
        <f>('en niveau par secteurs'!CU19-'en niveau par secteurs'!CV19)*'en niveau par secteurs'!$CM$15</f>
        <v>19107.980818770768</v>
      </c>
      <c r="N18" s="3"/>
    </row>
    <row r="19" spans="1:14" x14ac:dyDescent="0.25">
      <c r="A19" s="1">
        <v>2020</v>
      </c>
      <c r="B19" s="1">
        <f>(('en niveau par secteurs'!AU20+'en niveau par secteurs'!AV20-('en niveau par secteurs'!B20+'en niveau par secteurs'!C20))*'en niveau par secteurs'!$CM$15)</f>
        <v>215.78585385524497</v>
      </c>
      <c r="C19" s="1">
        <f>('en niveau par secteurs'!AW20-'en niveau par secteurs'!D20)*'en niveau par secteurs'!$CM$15</f>
        <v>3884.3111977212611</v>
      </c>
      <c r="D19" s="1">
        <f>(SUM('en niveau par secteurs'!AX20:BF20)-SUM('en niveau par secteurs'!E20:M20))*'en niveau par secteurs'!$CM$15</f>
        <v>500.73930595993477</v>
      </c>
      <c r="E19" s="1">
        <f>('en niveau par secteurs'!BG20-'en niveau par secteurs'!N20)*'en niveau par secteurs'!$CM$15</f>
        <v>264.5209821832899</v>
      </c>
      <c r="F19" s="1">
        <f>(SUM('en niveau par secteurs'!BH20:BL20)-SUM('en niveau par secteurs'!O20:S20))*'en niveau par secteurs'!$CM$15</f>
        <v>243.59021735392287</v>
      </c>
      <c r="G19" s="1">
        <f>(SUM('en niveau par secteurs'!BO20:CE20)-SUM('en niveau par secteurs'!V20:AL20))*'en niveau par secteurs'!$CM$15</f>
        <v>1114.8818894045246</v>
      </c>
      <c r="H19" s="1">
        <f>(('en niveau par secteurs'!CP20+'en niveau par secteurs'!CF20+'en niveau par secteurs'!CQ20)-('en niveau par secteurs'!CR20+'en niveau par secteurs'!AM20+'en niveau par secteurs'!CS20))*'en niveau par secteurs'!$CM$15</f>
        <v>4897.1306067287323</v>
      </c>
      <c r="I19" s="1">
        <f>('en niveau par secteurs'!CP20-'en niveau par secteurs'!CR20)*'en niveau par secteurs'!$CM$15</f>
        <v>4043.6373812697211</v>
      </c>
      <c r="J19" s="1">
        <f>('en niveau par secteurs'!CF20-'en niveau par secteurs'!AM20)*'en niveau par secteurs'!$CM$15</f>
        <v>342.60948503992716</v>
      </c>
      <c r="K19" s="24">
        <f>('en niveau par secteurs'!CQ20-'en niveau par secteurs'!CS20)*'en niveau par secteurs'!$CM$15</f>
        <v>510.88374041910475</v>
      </c>
      <c r="L19" s="17">
        <f>(('en niveau par secteurs'!BM20+'en niveau par secteurs'!BN20)-('en niveau par secteurs'!T20+'en niveau par secteurs'!U20))*'en niveau par secteurs'!$CM$15</f>
        <v>12470.261076474941</v>
      </c>
      <c r="M19" s="1">
        <f>('en niveau par secteurs'!CU20-'en niveau par secteurs'!CV20)*'en niveau par secteurs'!$CM$15</f>
        <v>23591.221129681922</v>
      </c>
      <c r="N19" s="3"/>
    </row>
    <row r="20" spans="1:14" x14ac:dyDescent="0.25">
      <c r="A20" s="1">
        <v>2021</v>
      </c>
      <c r="B20" s="1">
        <f>(('en niveau par secteurs'!AU21+'en niveau par secteurs'!AV21-('en niveau par secteurs'!B21+'en niveau par secteurs'!C21))*'en niveau par secteurs'!$CM$15)</f>
        <v>306.57369333841194</v>
      </c>
      <c r="C20" s="1">
        <f>('en niveau par secteurs'!AW21-'en niveau par secteurs'!D21)*'en niveau par secteurs'!$CM$15</f>
        <v>4350.7878642066553</v>
      </c>
      <c r="D20" s="1">
        <f>(SUM('en niveau par secteurs'!AX21:BF21)-SUM('en niveau par secteurs'!E21:M21))*'en niveau par secteurs'!$CM$15</f>
        <v>690.56733299385132</v>
      </c>
      <c r="E20" s="1">
        <f>('en niveau par secteurs'!BG21-'en niveau par secteurs'!N21)*'en niveau par secteurs'!$CM$15</f>
        <v>326.52064675792059</v>
      </c>
      <c r="F20" s="1">
        <f>(SUM('en niveau par secteurs'!BH21:BL21)-SUM('en niveau par secteurs'!O21:S21))*'en niveau par secteurs'!$CM$15</f>
        <v>353.01875952154148</v>
      </c>
      <c r="G20" s="1">
        <f>(SUM('en niveau par secteurs'!BO21:CE21)-SUM('en niveau par secteurs'!V21:AL21))*'en niveau par secteurs'!$CM$15</f>
        <v>1745.8618081679472</v>
      </c>
      <c r="H20" s="1">
        <f>(('en niveau par secteurs'!CP21+'en niveau par secteurs'!CF21+'en niveau par secteurs'!CQ21)-('en niveau par secteurs'!CR21+'en niveau par secteurs'!AM21+'en niveau par secteurs'!CS21))*'en niveau par secteurs'!$CM$15</f>
        <v>5386.7423907318744</v>
      </c>
      <c r="I20" s="1">
        <f>('en niveau par secteurs'!CP21-'en niveau par secteurs'!CR21)*'en niveau par secteurs'!$CM$15</f>
        <v>4418.9082175699032</v>
      </c>
      <c r="J20" s="1">
        <f>('en niveau par secteurs'!CF21-'en niveau par secteurs'!AM21)*'en niveau par secteurs'!$CM$15</f>
        <v>463.16948416530209</v>
      </c>
      <c r="K20" s="24">
        <f>('en niveau par secteurs'!CQ21-'en niveau par secteurs'!CS21)*'en niveau par secteurs'!$CM$15</f>
        <v>504.66468899666683</v>
      </c>
      <c r="L20" s="17">
        <f>(('en niveau par secteurs'!BM21+'en niveau par secteurs'!BN21)-('en niveau par secteurs'!T21+'en niveau par secteurs'!U21))*'en niveau par secteurs'!$CM$15</f>
        <v>14748.435990262324</v>
      </c>
      <c r="M20" s="1">
        <f>('en niveau par secteurs'!CU21-'en niveau par secteurs'!CV21)*'en niveau par secteurs'!$CM$15</f>
        <v>27908.508485980496</v>
      </c>
      <c r="N20" s="3"/>
    </row>
    <row r="21" spans="1:14" x14ac:dyDescent="0.25">
      <c r="A21" s="1">
        <v>2022</v>
      </c>
      <c r="B21" s="1">
        <f>(('en niveau par secteurs'!AU22+'en niveau par secteurs'!AV22-('en niveau par secteurs'!B22+'en niveau par secteurs'!C22))*'en niveau par secteurs'!$CM$15)</f>
        <v>406.30429702217458</v>
      </c>
      <c r="C21" s="1">
        <f>('en niveau par secteurs'!AW22-'en niveau par secteurs'!D22)*'en niveau par secteurs'!$CM$15</f>
        <v>4761.4656137083866</v>
      </c>
      <c r="D21" s="1">
        <f>(SUM('en niveau par secteurs'!AX22:BF22)-SUM('en niveau par secteurs'!E22:M22))*'en niveau par secteurs'!$CM$15</f>
        <v>884.49435251964371</v>
      </c>
      <c r="E21" s="1">
        <f>('en niveau par secteurs'!BG22-'en niveau par secteurs'!N22)*'en niveau par secteurs'!$CM$15</f>
        <v>388.27019651764425</v>
      </c>
      <c r="F21" s="1">
        <f>(SUM('en niveau par secteurs'!BH22:BL22)-SUM('en niveau par secteurs'!O22:S22))*'en niveau par secteurs'!$CM$15</f>
        <v>477.62744362644884</v>
      </c>
      <c r="G21" s="1">
        <f>(SUM('en niveau par secteurs'!BO22:CE22)-SUM('en niveau par secteurs'!V22:AL22))*'en niveau par secteurs'!$CM$15</f>
        <v>1842.9472075329902</v>
      </c>
      <c r="H21" s="1">
        <f>(('en niveau par secteurs'!CP22+'en niveau par secteurs'!CF22+'en niveau par secteurs'!CQ22)-('en niveau par secteurs'!CR22+'en niveau par secteurs'!AM22+'en niveau par secteurs'!CS22))*'en niveau par secteurs'!$CM$15</f>
        <v>6042.9136270432409</v>
      </c>
      <c r="I21" s="1">
        <f>('en niveau par secteurs'!CP22-'en niveau par secteurs'!CR22)*'en niveau par secteurs'!$CM$15</f>
        <v>4964.9200002593325</v>
      </c>
      <c r="J21" s="1">
        <f>('en niveau par secteurs'!CF22-'en niveau par secteurs'!AM22)*'en niveau par secteurs'!$CM$15</f>
        <v>572.55134925718994</v>
      </c>
      <c r="K21" s="24">
        <f>('en niveau par secteurs'!CQ22-'en niveau par secteurs'!CS22)*'en niveau par secteurs'!$CM$15</f>
        <v>505.4422775267368</v>
      </c>
      <c r="L21" s="17">
        <f>(('en niveau par secteurs'!BM22+'en niveau par secteurs'!BN22)-('en niveau par secteurs'!T22+'en niveau par secteurs'!U22))*'en niveau par secteurs'!$CM$15</f>
        <v>16834.841920477862</v>
      </c>
      <c r="M21" s="1">
        <f>('en niveau par secteurs'!CU22-'en niveau par secteurs'!CV22)*'en niveau par secteurs'!$CM$15</f>
        <v>31638.864658448379</v>
      </c>
      <c r="N21" s="3"/>
    </row>
    <row r="22" spans="1:14" x14ac:dyDescent="0.25">
      <c r="A22" s="1">
        <v>2023</v>
      </c>
      <c r="B22" s="1">
        <f>(('en niveau par secteurs'!AU23+'en niveau par secteurs'!AV23-('en niveau par secteurs'!B23+'en niveau par secteurs'!C23))*'en niveau par secteurs'!$CM$15)</f>
        <v>511.12005311670003</v>
      </c>
      <c r="C22" s="1">
        <f>('en niveau par secteurs'!AW23-'en niveau par secteurs'!D23)*'en niveau par secteurs'!$CM$15</f>
        <v>5104.9844000758148</v>
      </c>
      <c r="D22" s="1">
        <f>(SUM('en niveau par secteurs'!AX23:BF23)-SUM('en niveau par secteurs'!E23:M23))*'en niveau par secteurs'!$CM$15</f>
        <v>1076.4104339332189</v>
      </c>
      <c r="E22" s="1">
        <f>('en niveau par secteurs'!BG23-'en niveau par secteurs'!N23)*'en niveau par secteurs'!$CM$15</f>
        <v>447.29095018978416</v>
      </c>
      <c r="F22" s="1">
        <f>(SUM('en niveau par secteurs'!BH23:BL23)-SUM('en niveau par secteurs'!O23:S23))*'en niveau par secteurs'!$CM$15</f>
        <v>610.95894735371587</v>
      </c>
      <c r="G22" s="1">
        <f>(SUM('en niveau par secteurs'!BO23:CE23)-SUM('en niveau par secteurs'!V23:AL23))*'en niveau par secteurs'!$CM$15</f>
        <v>1826.2142385826889</v>
      </c>
      <c r="H22" s="1">
        <f>(('en niveau par secteurs'!CP23+'en niveau par secteurs'!CF23+'en niveau par secteurs'!CQ23)-('en niveau par secteurs'!CR23+'en niveau par secteurs'!AM23+'en niveau par secteurs'!CS23))*'en niveau par secteurs'!$CM$15</f>
        <v>6574.8567504273187</v>
      </c>
      <c r="I22" s="1">
        <f>('en niveau par secteurs'!CP23-'en niveau par secteurs'!CR23)*'en niveau par secteurs'!$CM$15</f>
        <v>5428.9781653709651</v>
      </c>
      <c r="J22" s="1">
        <f>('en niveau par secteurs'!CF23-'en niveau par secteurs'!AM23)*'en niveau par secteurs'!$CM$15</f>
        <v>659.99159060051807</v>
      </c>
      <c r="K22" s="24">
        <f>('en niveau par secteurs'!CQ23-'en niveau par secteurs'!CS23)*'en niveau par secteurs'!$CM$15</f>
        <v>485.88699445583399</v>
      </c>
      <c r="L22" s="17">
        <f>(('en niveau par secteurs'!BM23+'en niveau par secteurs'!BN23)-('en niveau par secteurs'!T23+'en niveau par secteurs'!U23))*'en niveau par secteurs'!$CM$15</f>
        <v>18760.479789605455</v>
      </c>
      <c r="M22" s="1">
        <f>('en niveau par secteurs'!CU23-'en niveau par secteurs'!CV23)*'en niveau par secteurs'!$CM$15</f>
        <v>34912.315563284828</v>
      </c>
      <c r="N22" s="3"/>
    </row>
    <row r="23" spans="1:14" x14ac:dyDescent="0.25">
      <c r="A23" s="1">
        <v>2024</v>
      </c>
      <c r="B23" s="1">
        <f>(('en niveau par secteurs'!AU24+'en niveau par secteurs'!AV24-('en niveau par secteurs'!B24+'en niveau par secteurs'!C24))*'en niveau par secteurs'!$CM$15)</f>
        <v>627.84672283024622</v>
      </c>
      <c r="C23" s="1">
        <f>('en niveau par secteurs'!AW24-'en niveau par secteurs'!D24)*'en niveau par secteurs'!$CM$15</f>
        <v>6141.1959915977104</v>
      </c>
      <c r="D23" s="1">
        <f>(SUM('en niveau par secteurs'!AX24:BF24)-SUM('en niveau par secteurs'!E24:M24))*'en niveau par secteurs'!$CM$15</f>
        <v>1252.0276243214751</v>
      </c>
      <c r="E23" s="1">
        <f>('en niveau par secteurs'!BG24-'en niveau par secteurs'!N24)*'en niveau par secteurs'!$CM$15</f>
        <v>474.38204173770492</v>
      </c>
      <c r="F23" s="1">
        <f>(SUM('en niveau par secteurs'!BH24:BL24)-SUM('en niveau par secteurs'!O24:S24))*'en niveau par secteurs'!$CM$15</f>
        <v>735.17012413550219</v>
      </c>
      <c r="G23" s="1">
        <f>(SUM('en niveau par secteurs'!BO24:CE24)-SUM('en niveau par secteurs'!V24:AL24))*'en niveau par secteurs'!$CM$15</f>
        <v>-5178.6634893452137</v>
      </c>
      <c r="H23" s="1">
        <f>(('en niveau par secteurs'!CP24+'en niveau par secteurs'!CF24+'en niveau par secteurs'!CQ24)-('en niveau par secteurs'!CR24+'en niveau par secteurs'!AM24+'en niveau par secteurs'!CS24))*'en niveau par secteurs'!$CM$15</f>
        <v>7166.8490720191749</v>
      </c>
      <c r="I23" s="1">
        <f>('en niveau par secteurs'!CP24-'en niveau par secteurs'!CR24)*'en niveau par secteurs'!$CM$15</f>
        <v>5954.4690337912643</v>
      </c>
      <c r="J23" s="1">
        <f>('en niveau par secteurs'!CF24-'en niveau par secteurs'!AM24)*'en niveau par secteurs'!$CM$15</f>
        <v>740.98311501992839</v>
      </c>
      <c r="K23" s="24">
        <f>('en niveau par secteurs'!CQ24-'en niveau par secteurs'!CS24)*'en niveau par secteurs'!$CM$15</f>
        <v>471.39692320797622</v>
      </c>
      <c r="L23" s="17">
        <f>(('en niveau par secteurs'!BM24+'en niveau par secteurs'!BN24)-('en niveau par secteurs'!T24+'en niveau par secteurs'!U24))*'en niveau par secteurs'!$CM$15</f>
        <v>20586.733223278421</v>
      </c>
      <c r="M23" s="1">
        <f>('en niveau par secteurs'!CU24-'en niveau par secteurs'!CV24)*'en niveau par secteurs'!$CM$15</f>
        <v>31805.541310574983</v>
      </c>
      <c r="N23" s="3"/>
    </row>
    <row r="24" spans="1:14" x14ac:dyDescent="0.25">
      <c r="A24" s="1">
        <v>2025</v>
      </c>
      <c r="B24" s="1">
        <f>(('en niveau par secteurs'!AU25+'en niveau par secteurs'!AV25-('en niveau par secteurs'!B25+'en niveau par secteurs'!C25))*'en niveau par secteurs'!$CM$15)</f>
        <v>748.2728654346206</v>
      </c>
      <c r="C24" s="1">
        <f>('en niveau par secteurs'!AW25-'en niveau par secteurs'!D25)*'en niveau par secteurs'!$CM$15</f>
        <v>6987.0291704401516</v>
      </c>
      <c r="D24" s="1">
        <f>(SUM('en niveau par secteurs'!AX25:BF25)-SUM('en niveau par secteurs'!E25:M25))*'en niveau par secteurs'!$CM$15</f>
        <v>1554.547492053422</v>
      </c>
      <c r="E24" s="1">
        <f>('en niveau par secteurs'!BG25-'en niveau par secteurs'!N25)*'en niveau par secteurs'!$CM$15</f>
        <v>540.06768003661239</v>
      </c>
      <c r="F24" s="1">
        <f>(SUM('en niveau par secteurs'!BH25:BL25)-SUM('en niveau par secteurs'!O25:S25))*'en niveau par secteurs'!$CM$15</f>
        <v>871.50320765895344</v>
      </c>
      <c r="G24" s="1">
        <f>(SUM('en niveau par secteurs'!BO25:CE25)-SUM('en niveau par secteurs'!V25:AL25))*'en niveau par secteurs'!$CM$15</f>
        <v>-1976.1108653633457</v>
      </c>
      <c r="H24" s="1">
        <f>(('en niveau par secteurs'!CP25+'en niveau par secteurs'!CF25+'en niveau par secteurs'!CQ25)-('en niveau par secteurs'!CR25+'en niveau par secteurs'!AM25+'en niveau par secteurs'!CS25))*'en niveau par secteurs'!$CM$15</f>
        <v>8112.894182260271</v>
      </c>
      <c r="I24" s="1">
        <f>('en niveau par secteurs'!CP25-'en niveau par secteurs'!CR25)*'en niveau par secteurs'!$CM$15</f>
        <v>6863.8710940530063</v>
      </c>
      <c r="J24" s="1">
        <f>('en niveau par secteurs'!CF25-'en niveau par secteurs'!AM25)*'en niveau par secteurs'!$CM$15</f>
        <v>750.81803884747285</v>
      </c>
      <c r="K24" s="24">
        <f>('en niveau par secteurs'!CQ25-'en niveau par secteurs'!CS25)*'en niveau par secteurs'!$CM$15</f>
        <v>498.20504935978056</v>
      </c>
      <c r="L24" s="17">
        <f>(('en niveau par secteurs'!BM25+'en niveau par secteurs'!BN25)-('en niveau par secteurs'!T25+'en niveau par secteurs'!U25))*'en niveau par secteurs'!$CM$15</f>
        <v>22675.228256041424</v>
      </c>
      <c r="M24" s="1">
        <f>('en niveau par secteurs'!CU25-'en niveau par secteurs'!CV25)*'en niveau par secteurs'!$CM$15</f>
        <v>39513.431988562043</v>
      </c>
      <c r="N24" s="3"/>
    </row>
    <row r="25" spans="1:14" x14ac:dyDescent="0.25">
      <c r="A25" s="1">
        <v>2026</v>
      </c>
      <c r="B25" s="1">
        <f>(('en niveau par secteurs'!AU26+'en niveau par secteurs'!AV26-('en niveau par secteurs'!B26+'en niveau par secteurs'!C26))*'en niveau par secteurs'!$CM$15)</f>
        <v>873.64562651560436</v>
      </c>
      <c r="C25" s="1">
        <f>('en niveau par secteurs'!AW26-'en niveau par secteurs'!D26)*'en niveau par secteurs'!$CM$15</f>
        <v>7648.2708691997168</v>
      </c>
      <c r="D25" s="1">
        <f>(SUM('en niveau par secteurs'!AX26:BF26)-SUM('en niveau par secteurs'!E26:M26))*'en niveau par secteurs'!$CM$15</f>
        <v>1884.9401406175066</v>
      </c>
      <c r="E25" s="1">
        <f>('en niveau par secteurs'!BG26-'en niveau par secteurs'!N26)*'en niveau par secteurs'!$CM$15</f>
        <v>595.70843722293876</v>
      </c>
      <c r="F25" s="1">
        <f>(SUM('en niveau par secteurs'!BH26:BL26)-SUM('en niveau par secteurs'!O26:S26))*'en niveau par secteurs'!$CM$15</f>
        <v>1011.3870213000614</v>
      </c>
      <c r="G25" s="1">
        <f>(SUM('en niveau par secteurs'!BO26:CE26)-SUM('en niveau par secteurs'!V26:AL26))*'en niveau par secteurs'!$CM$15</f>
        <v>-2349.8258485128981</v>
      </c>
      <c r="H25" s="1">
        <f>(('en niveau par secteurs'!CP26+'en niveau par secteurs'!CF26+'en niveau par secteurs'!CQ26)-('en niveau par secteurs'!CR26+'en niveau par secteurs'!AM26+'en niveau par secteurs'!CS26))*'en niveau par secteurs'!$CM$15</f>
        <v>8332.999127383704</v>
      </c>
      <c r="I25" s="1">
        <f>('en niveau par secteurs'!CP26-'en niveau par secteurs'!CR26)*'en niveau par secteurs'!$CM$15</f>
        <v>7117.1740060735665</v>
      </c>
      <c r="J25" s="1">
        <f>('en niveau par secteurs'!CF26-'en niveau par secteurs'!AM26)*'en niveau par secteurs'!$CM$15</f>
        <v>783.53325372957681</v>
      </c>
      <c r="K25" s="24">
        <f>('en niveau par secteurs'!CQ26-'en niveau par secteurs'!CS26)*'en niveau par secteurs'!$CM$15</f>
        <v>432.2918675805721</v>
      </c>
      <c r="L25" s="17">
        <f>(('en niveau par secteurs'!BM26+'en niveau par secteurs'!BN26)-('en niveau par secteurs'!T26+'en niveau par secteurs'!U26))*'en niveau par secteurs'!$CM$15</f>
        <v>24821.781535763188</v>
      </c>
      <c r="M25" s="1">
        <f>('en niveau par secteurs'!CU26-'en niveau par secteurs'!CV26)*'en niveau par secteurs'!$CM$15</f>
        <v>42818.906909489691</v>
      </c>
      <c r="N25" s="3"/>
    </row>
    <row r="26" spans="1:14" x14ac:dyDescent="0.25">
      <c r="A26" s="1">
        <v>2027</v>
      </c>
      <c r="B26" s="1">
        <f>(('en niveau par secteurs'!AU27+'en niveau par secteurs'!AV27-('en niveau par secteurs'!B27+'en niveau par secteurs'!C27))*'en niveau par secteurs'!$CM$15)</f>
        <v>1006.0974459725456</v>
      </c>
      <c r="C26" s="1">
        <f>('en niveau par secteurs'!AW27-'en niveau par secteurs'!D27)*'en niveau par secteurs'!$CM$15</f>
        <v>8095.7393763293176</v>
      </c>
      <c r="D26" s="1">
        <f>(SUM('en niveau par secteurs'!AX27:BF27)-SUM('en niveau par secteurs'!E27:M27))*'en niveau par secteurs'!$CM$15</f>
        <v>2236.6104511277522</v>
      </c>
      <c r="E26" s="1">
        <f>('en niveau par secteurs'!BG27-'en niveau par secteurs'!N27)*'en niveau par secteurs'!$CM$15</f>
        <v>641.08201649421403</v>
      </c>
      <c r="F26" s="1">
        <f>(SUM('en niveau par secteurs'!BH27:BL27)-SUM('en niveau par secteurs'!O27:S27))*'en niveau par secteurs'!$CM$15</f>
        <v>1159.6119440633179</v>
      </c>
      <c r="G26" s="1">
        <f>(SUM('en niveau par secteurs'!BO27:CE27)-SUM('en niveau par secteurs'!V27:AL27))*'en niveau par secteurs'!$CM$15</f>
        <v>-2804.6115049505165</v>
      </c>
      <c r="H26" s="1">
        <f>(('en niveau par secteurs'!CP27+'en niveau par secteurs'!CF27+'en niveau par secteurs'!CQ27)-('en niveau par secteurs'!CR27+'en niveau par secteurs'!AM27+'en niveau par secteurs'!CS27))*'en niveau par secteurs'!$CM$15</f>
        <v>8179.9682526661345</v>
      </c>
      <c r="I26" s="1">
        <f>('en niveau par secteurs'!CP27-'en niveau par secteurs'!CR27)*'en niveau par secteurs'!$CM$15</f>
        <v>7038.8721513417258</v>
      </c>
      <c r="J26" s="1">
        <f>('en niveau par secteurs'!CF27-'en niveau par secteurs'!AM27)*'en niveau par secteurs'!$CM$15</f>
        <v>810.26862931599101</v>
      </c>
      <c r="K26" s="24">
        <f>('en niveau par secteurs'!CQ27-'en niveau par secteurs'!CS27)*'en niveau par secteurs'!$CM$15</f>
        <v>330.82747200840782</v>
      </c>
      <c r="L26" s="17">
        <f>(('en niveau par secteurs'!BM27+'en niveau par secteurs'!BN27)-('en niveau par secteurs'!T27+'en niveau par secteurs'!U27))*'en niveau par secteurs'!$CM$15</f>
        <v>27009.909020834457</v>
      </c>
      <c r="M26" s="1">
        <f>('en niveau par secteurs'!CU27-'en niveau par secteurs'!CV27)*'en niveau par secteurs'!$CM$15</f>
        <v>45524.407002537213</v>
      </c>
      <c r="N26" s="3"/>
    </row>
    <row r="27" spans="1:14" x14ac:dyDescent="0.25">
      <c r="A27" s="1">
        <v>2028</v>
      </c>
      <c r="B27" s="1">
        <f>(('en niveau par secteurs'!AU28+'en niveau par secteurs'!AV28-('en niveau par secteurs'!B28+'en niveau par secteurs'!C28))*'en niveau par secteurs'!$CM$15)</f>
        <v>1141.5409800482194</v>
      </c>
      <c r="C27" s="1">
        <f>('en niveau par secteurs'!AW28-'en niveau par secteurs'!D28)*'en niveau par secteurs'!$CM$15</f>
        <v>8328.2721171806461</v>
      </c>
      <c r="D27" s="1">
        <f>(SUM('en niveau par secteurs'!AX28:BF28)-SUM('en niveau par secteurs'!E28:M28))*'en niveau par secteurs'!$CM$15</f>
        <v>2700.3544178317766</v>
      </c>
      <c r="E27" s="1">
        <f>('en niveau par secteurs'!BG28-'en niveau par secteurs'!N28)*'en niveau par secteurs'!$CM$15</f>
        <v>717.88223020438397</v>
      </c>
      <c r="F27" s="1">
        <f>(SUM('en niveau par secteurs'!BH28:BL28)-SUM('en niveau par secteurs'!O28:S28))*'en niveau par secteurs'!$CM$15</f>
        <v>1334.6697849275208</v>
      </c>
      <c r="G27" s="1">
        <f>(SUM('en niveau par secteurs'!BO28:CE28)-SUM('en niveau par secteurs'!V28:AL28))*'en niveau par secteurs'!$CM$15</f>
        <v>3910.0846505748568</v>
      </c>
      <c r="H27" s="1">
        <f>(('en niveau par secteurs'!CP28+'en niveau par secteurs'!CF28+'en niveau par secteurs'!CQ28)-('en niveau par secteurs'!CR28+'en niveau par secteurs'!AM28+'en niveau par secteurs'!CS28))*'en niveau par secteurs'!$CM$15</f>
        <v>8050.0986264641888</v>
      </c>
      <c r="I27" s="1">
        <f>('en niveau par secteurs'!CP28-'en niveau par secteurs'!CR28)*'en niveau par secteurs'!$CM$15</f>
        <v>6994.9617285846653</v>
      </c>
      <c r="J27" s="1">
        <f>('en niveau par secteurs'!CF28-'en niveau par secteurs'!AM28)*'en niveau par secteurs'!$CM$15</f>
        <v>825.02381625489465</v>
      </c>
      <c r="K27" s="24">
        <f>('en niveau par secteurs'!CQ28-'en niveau par secteurs'!CS28)*'en niveau par secteurs'!$CM$15</f>
        <v>230.11308162463877</v>
      </c>
      <c r="L27" s="17">
        <f>(('en niveau par secteurs'!BM28+'en niveau par secteurs'!BN28)-('en niveau par secteurs'!T28+'en niveau par secteurs'!U28))*'en niveau par secteurs'!$CM$15</f>
        <v>29495.689389910898</v>
      </c>
      <c r="M27" s="1">
        <f>('en niveau par secteurs'!CU28-'en niveau par secteurs'!CV28)*'en niveau par secteurs'!$CM$15</f>
        <v>55678.592197142607</v>
      </c>
      <c r="N27" s="3"/>
    </row>
    <row r="28" spans="1:14" x14ac:dyDescent="0.25">
      <c r="A28" s="1">
        <v>2029</v>
      </c>
      <c r="B28" s="1">
        <f>(('en niveau par secteurs'!AU29+'en niveau par secteurs'!AV29-('en niveau par secteurs'!B29+'en niveau par secteurs'!C29))*'en niveau par secteurs'!$CM$15)</f>
        <v>1449.4459080870588</v>
      </c>
      <c r="C28" s="1">
        <f>('en niveau par secteurs'!AW29-'en niveau par secteurs'!D29)*'en niveau par secteurs'!$CM$15</f>
        <v>8040.606487116037</v>
      </c>
      <c r="D28" s="1">
        <f>(SUM('en niveau par secteurs'!AX29:BF29)-SUM('en niveau par secteurs'!E29:M29))*'en niveau par secteurs'!$CM$15</f>
        <v>3275.3841438256923</v>
      </c>
      <c r="E28" s="1">
        <f>('en niveau par secteurs'!BG29-'en niveau par secteurs'!N29)*'en niveau par secteurs'!$CM$15</f>
        <v>776.88951489646308</v>
      </c>
      <c r="F28" s="1">
        <f>(SUM('en niveau par secteurs'!BH29:BL29)-SUM('en niveau par secteurs'!O29:S29))*'en niveau par secteurs'!$CM$15</f>
        <v>1537.8569398994673</v>
      </c>
      <c r="G28" s="1">
        <f>(SUM('en niveau par secteurs'!BO29:CE29)-SUM('en niveau par secteurs'!V29:AL29))*'en niveau par secteurs'!$CM$15</f>
        <v>1675.905273260995</v>
      </c>
      <c r="H28" s="1">
        <f>(('en niveau par secteurs'!CP29+'en niveau par secteurs'!CF29+'en niveau par secteurs'!CQ29)-('en niveau par secteurs'!CR29+'en niveau par secteurs'!AM29+'en niveau par secteurs'!CS29))*'en niveau par secteurs'!$CM$15</f>
        <v>8226.8257116809546</v>
      </c>
      <c r="I28" s="1">
        <f>('en niveau par secteurs'!CP29-'en niveau par secteurs'!CR29)*'en niveau par secteurs'!$CM$15</f>
        <v>7198.246116039948</v>
      </c>
      <c r="J28" s="1">
        <f>('en niveau par secteurs'!CF29-'en niveau par secteurs'!AM29)*'en niveau par secteurs'!$CM$15</f>
        <v>871.064022694154</v>
      </c>
      <c r="K28" s="24">
        <f>('en niveau par secteurs'!CQ29-'en niveau par secteurs'!CS29)*'en niveau par secteurs'!$CM$15</f>
        <v>157.51557294683585</v>
      </c>
      <c r="L28" s="17">
        <f>(('en niveau par secteurs'!BM29+'en niveau par secteurs'!BN29)-('en niveau par secteurs'!T29+'en niveau par secteurs'!U29))*'en niveau par secteurs'!$CM$15</f>
        <v>32175.134430970953</v>
      </c>
      <c r="M28" s="1">
        <f>('en niveau par secteurs'!CU29-'en niveau par secteurs'!CV29)*'en niveau par secteurs'!$CM$15</f>
        <v>57158.048409737632</v>
      </c>
      <c r="N28" s="3"/>
    </row>
    <row r="29" spans="1:14" x14ac:dyDescent="0.25">
      <c r="A29" s="1">
        <v>2030</v>
      </c>
      <c r="B29" s="1">
        <f>(('en niveau par secteurs'!AU30+'en niveau par secteurs'!AV30-('en niveau par secteurs'!B30+'en niveau par secteurs'!C30))*'en niveau par secteurs'!$CM$15)</f>
        <v>1875.1933169691829</v>
      </c>
      <c r="C29" s="1">
        <f>('en niveau par secteurs'!AW30-'en niveau par secteurs'!D30)*'en niveau par secteurs'!$CM$15</f>
        <v>7689.4637599565958</v>
      </c>
      <c r="D29" s="1">
        <f>(SUM('en niveau par secteurs'!AX30:BF30)-SUM('en niveau par secteurs'!E30:M30))*'en niveau par secteurs'!$CM$15</f>
        <v>3987.055721903122</v>
      </c>
      <c r="E29" s="1">
        <f>('en niveau par secteurs'!BG30-'en niveau par secteurs'!N30)*'en niveau par secteurs'!$CM$15</f>
        <v>824.2359903352434</v>
      </c>
      <c r="F29" s="1">
        <f>(SUM('en niveau par secteurs'!BH30:BL30)-SUM('en niveau par secteurs'!O30:S30))*'en niveau par secteurs'!$CM$15</f>
        <v>1776.6281869978745</v>
      </c>
      <c r="G29" s="1">
        <f>(SUM('en niveau par secteurs'!BO30:CE30)-SUM('en niveau par secteurs'!V30:AL30))*'en niveau par secteurs'!$CM$15</f>
        <v>1229.2031949700679</v>
      </c>
      <c r="H29" s="1">
        <f>(('en niveau par secteurs'!CP30+'en niveau par secteurs'!CF30+'en niveau par secteurs'!CQ30)-('en niveau par secteurs'!CR30+'en niveau par secteurs'!AM30+'en niveau par secteurs'!CS30))*'en niveau par secteurs'!$CM$15</f>
        <v>7566.801150419521</v>
      </c>
      <c r="I29" s="1">
        <f>('en niveau par secteurs'!CP30-'en niveau par secteurs'!CR30)*'en niveau par secteurs'!$CM$15</f>
        <v>6696.5229286469594</v>
      </c>
      <c r="J29" s="1">
        <f>('en niveau par secteurs'!CF30-'en niveau par secteurs'!AM30)*'en niveau par secteurs'!$CM$15</f>
        <v>892.50929204082888</v>
      </c>
      <c r="K29" s="24">
        <f>('en niveau par secteurs'!CQ30-'en niveau par secteurs'!CS30)*'en niveau par secteurs'!$CM$15</f>
        <v>-22.231070268264212</v>
      </c>
      <c r="L29" s="17">
        <f>(('en niveau par secteurs'!BM30+'en niveau par secteurs'!BN30)-('en niveau par secteurs'!T30+'en niveau par secteurs'!U30))*'en niveau par secteurs'!$CM$15</f>
        <v>35099.855996168269</v>
      </c>
      <c r="M29" s="1">
        <f>('en niveau par secteurs'!CU30-'en niveau par secteurs'!CV30)*'en niveau par secteurs'!$CM$15</f>
        <v>60048.43731771988</v>
      </c>
      <c r="N29" s="3"/>
    </row>
    <row r="30" spans="1:14" x14ac:dyDescent="0.25">
      <c r="A30" s="1">
        <v>2031</v>
      </c>
      <c r="B30" s="1">
        <f>(('en niveau par secteurs'!AU31+'en niveau par secteurs'!AV31-('en niveau par secteurs'!B31+'en niveau par secteurs'!C31))*'en niveau par secteurs'!$CM$15)</f>
        <v>2378.9024425893526</v>
      </c>
      <c r="C30" s="1">
        <f>('en niveau par secteurs'!AW31-'en niveau par secteurs'!D31)*'en niveau par secteurs'!$CM$15</f>
        <v>7276.6414831879238</v>
      </c>
      <c r="D30" s="1">
        <f>(SUM('en niveau par secteurs'!AX31:BF31)-SUM('en niveau par secteurs'!E31:M31))*'en niveau par secteurs'!$CM$15</f>
        <v>4812.7245501393736</v>
      </c>
      <c r="E30" s="1">
        <f>('en niveau par secteurs'!BG31-'en niveau par secteurs'!N31)*'en niveau par secteurs'!$CM$15</f>
        <v>860.53306415775614</v>
      </c>
      <c r="F30" s="1">
        <f>(SUM('en niveau par secteurs'!BH31:BL31)-SUM('en niveau par secteurs'!O31:S31))*'en niveau par secteurs'!$CM$15</f>
        <v>2045.2748242394882</v>
      </c>
      <c r="G30" s="1">
        <f>(SUM('en niveau par secteurs'!BO31:CE31)-SUM('en niveau par secteurs'!V31:AL31))*'en niveau par secteurs'!$CM$15</f>
        <v>515.82222434269613</v>
      </c>
      <c r="H30" s="1">
        <f>(('en niveau par secteurs'!CP31+'en niveau par secteurs'!CF31+'en niveau par secteurs'!CQ31)-('en niveau par secteurs'!CR31+'en niveau par secteurs'!AM31+'en niveau par secteurs'!CS31))*'en niveau par secteurs'!$CM$15</f>
        <v>6526.8507685194072</v>
      </c>
      <c r="I30" s="1">
        <f>('en niveau par secteurs'!CP31-'en niveau par secteurs'!CR31)*'en niveau par secteurs'!$CM$15</f>
        <v>5854.6717634484212</v>
      </c>
      <c r="J30" s="1">
        <f>('en niveau par secteurs'!CF31-'en niveau par secteurs'!AM31)*'en niveau par secteurs'!$CM$15</f>
        <v>907.72861411668441</v>
      </c>
      <c r="K30" s="24">
        <f>('en niveau par secteurs'!CQ31-'en niveau par secteurs'!CS31)*'en niveau par secteurs'!$CM$15</f>
        <v>-235.5496090457153</v>
      </c>
      <c r="L30" s="17">
        <f>(('en niveau par secteurs'!BM31+'en niveau par secteurs'!BN31)-('en niveau par secteurs'!T31+'en niveau par secteurs'!U31))*'en niveau par secteurs'!$CM$15</f>
        <v>38180.921478728567</v>
      </c>
      <c r="M30" s="1">
        <f>('en niveau par secteurs'!CU31-'en niveau par secteurs'!CV31)*'en niveau par secteurs'!$CM$15</f>
        <v>62597.670835904384</v>
      </c>
      <c r="N30" s="3"/>
    </row>
    <row r="31" spans="1:14" x14ac:dyDescent="0.25">
      <c r="A31" s="1">
        <v>2032</v>
      </c>
      <c r="B31" s="1">
        <f>(('en niveau par secteurs'!AU32+'en niveau par secteurs'!AV32-('en niveau par secteurs'!B32+'en niveau par secteurs'!C32))*'en niveau par secteurs'!$CM$15)</f>
        <v>2934.1063362528052</v>
      </c>
      <c r="C31" s="1">
        <f>('en niveau par secteurs'!AW32-'en niveau par secteurs'!D32)*'en niveau par secteurs'!$CM$15</f>
        <v>6812.5477185614318</v>
      </c>
      <c r="D31" s="1">
        <f>(SUM('en niveau par secteurs'!AX32:BF32)-SUM('en niveau par secteurs'!E32:M32))*'en niveau par secteurs'!$CM$15</f>
        <v>5735.3249867065661</v>
      </c>
      <c r="E31" s="1">
        <f>('en niveau par secteurs'!BG32-'en niveau par secteurs'!N32)*'en niveau par secteurs'!$CM$15</f>
        <v>888.08712243444165</v>
      </c>
      <c r="F31" s="1">
        <f>(SUM('en niveau par secteurs'!BH32:BL32)-SUM('en niveau par secteurs'!O32:S32))*'en niveau par secteurs'!$CM$15</f>
        <v>2336.7138225637764</v>
      </c>
      <c r="G31" s="1">
        <f>(SUM('en niveau par secteurs'!BO32:CE32)-SUM('en niveau par secteurs'!V32:AL32))*'en niveau par secteurs'!$CM$15</f>
        <v>-63.033139400251301</v>
      </c>
      <c r="H31" s="1">
        <f>(('en niveau par secteurs'!CP32+'en niveau par secteurs'!CF32+'en niveau par secteurs'!CQ32)-('en niveau par secteurs'!CR32+'en niveau par secteurs'!AM32+'en niveau par secteurs'!CS32))*'en niveau par secteurs'!$CM$15</f>
        <v>5204.5605997101111</v>
      </c>
      <c r="I31" s="1">
        <f>('en niveau par secteurs'!CP32-'en niveau par secteurs'!CR32)*'en niveau par secteurs'!$CM$15</f>
        <v>4763.4762835850552</v>
      </c>
      <c r="J31" s="1">
        <f>('en niveau par secteurs'!CF32-'en niveau par secteurs'!AM32)*'en niveau par secteurs'!$CM$15</f>
        <v>925.05892411235482</v>
      </c>
      <c r="K31" s="24">
        <f>('en niveau par secteurs'!CQ32-'en niveau par secteurs'!CS32)*'en niveau par secteurs'!$CM$15</f>
        <v>-483.97460798730322</v>
      </c>
      <c r="L31" s="17">
        <f>(('en niveau par secteurs'!BM32+'en niveau par secteurs'!BN32)-('en niveau par secteurs'!T32+'en niveau par secteurs'!U32))*'en niveau par secteurs'!$CM$15</f>
        <v>41354.498733855413</v>
      </c>
      <c r="M31" s="1">
        <f>('en niveau par secteurs'!CU32-'en niveau par secteurs'!CV32)*'en niveau par secteurs'!$CM$15</f>
        <v>65202.806180684267</v>
      </c>
      <c r="N31" s="3"/>
    </row>
    <row r="32" spans="1:14" x14ac:dyDescent="0.25">
      <c r="A32" s="1">
        <v>2033</v>
      </c>
      <c r="B32" s="1">
        <f>(('en niveau par secteurs'!AU33+'en niveau par secteurs'!AV33-('en niveau par secteurs'!B33+'en niveau par secteurs'!C33))*'en niveau par secteurs'!$CM$15)</f>
        <v>3524.1126208000046</v>
      </c>
      <c r="C32" s="1">
        <f>('en niveau par secteurs'!AW33-'en niveau par secteurs'!D33)*'en niveau par secteurs'!$CM$15</f>
        <v>6303.9812614608345</v>
      </c>
      <c r="D32" s="1">
        <f>(SUM('en niveau par secteurs'!AX33:BF33)-SUM('en niveau par secteurs'!E33:M33))*'en niveau par secteurs'!$CM$15</f>
        <v>6748.7480326021569</v>
      </c>
      <c r="E32" s="1">
        <f>('en niveau par secteurs'!BG33-'en niveau par secteurs'!N33)*'en niveau par secteurs'!$CM$15</f>
        <v>911.46745250493473</v>
      </c>
      <c r="F32" s="1">
        <f>(SUM('en niveau par secteurs'!BH33:BL33)-SUM('en niveau par secteurs'!O33:S33))*'en niveau par secteurs'!$CM$15</f>
        <v>2645.4525525677045</v>
      </c>
      <c r="G32" s="1">
        <f>(SUM('en niveau par secteurs'!BO33:CE33)-SUM('en niveau par secteurs'!V33:AL33))*'en niveau par secteurs'!$CM$15</f>
        <v>-395.87356066441049</v>
      </c>
      <c r="H32" s="1">
        <f>(('en niveau par secteurs'!CP33+'en niveau par secteurs'!CF33+'en niveau par secteurs'!CQ33)-('en niveau par secteurs'!CR33+'en niveau par secteurs'!AM33+'en niveau par secteurs'!CS33))*'en niveau par secteurs'!$CM$15</f>
        <v>3807.1777816768972</v>
      </c>
      <c r="I32" s="1">
        <f>('en niveau par secteurs'!CP33-'en niveau par secteurs'!CR33)*'en niveau par secteurs'!$CM$15</f>
        <v>3610.5833589565168</v>
      </c>
      <c r="J32" s="1">
        <f>('en niveau par secteurs'!CF33-'en niveau par secteurs'!AM33)*'en niveau par secteurs'!$CM$15</f>
        <v>941.58795073108058</v>
      </c>
      <c r="K32" s="24">
        <f>('en niveau par secteurs'!CQ33-'en niveau par secteurs'!CS33)*'en niveau par secteurs'!$CM$15</f>
        <v>-744.99352801070563</v>
      </c>
      <c r="L32" s="17">
        <f>(('en niveau par secteurs'!BM33+'en niveau par secteurs'!BN33)-('en niveau par secteurs'!T33+'en niveau par secteurs'!U33))*'en niveau par secteurs'!$CM$15</f>
        <v>44589.86327766069</v>
      </c>
      <c r="M32" s="1">
        <f>('en niveau par secteurs'!CU33-'en niveau par secteurs'!CV33)*'en niveau par secteurs'!$CM$15</f>
        <v>68134.929418608837</v>
      </c>
      <c r="N32" s="3"/>
    </row>
    <row r="33" spans="1:14" x14ac:dyDescent="0.25">
      <c r="A33" s="1">
        <v>2034</v>
      </c>
      <c r="B33" s="1">
        <f>(('en niveau par secteurs'!AU34+'en niveau par secteurs'!AV34-('en niveau par secteurs'!B34+'en niveau par secteurs'!C34))*'en niveau par secteurs'!$CM$15)</f>
        <v>4137.6437845906712</v>
      </c>
      <c r="C33" s="1">
        <f>('en niveau par secteurs'!AW34-'en niveau par secteurs'!D34)*'en niveau par secteurs'!$CM$15</f>
        <v>5762.3877634420696</v>
      </c>
      <c r="D33" s="1">
        <f>(SUM('en niveau par secteurs'!AX34:BF34)-SUM('en niveau par secteurs'!E34:M34))*'en niveau par secteurs'!$CM$15</f>
        <v>7849.7443641317113</v>
      </c>
      <c r="E33" s="1">
        <f>('en niveau par secteurs'!BG34-'en niveau par secteurs'!N34)*'en niveau par secteurs'!$CM$15</f>
        <v>943.49278955121417</v>
      </c>
      <c r="F33" s="1">
        <f>(SUM('en niveau par secteurs'!BH34:BL34)-SUM('en niveau par secteurs'!O34:S34))*'en niveau par secteurs'!$CM$15</f>
        <v>2965.7937552701301</v>
      </c>
      <c r="G33" s="1">
        <f>(SUM('en niveau par secteurs'!BO34:CE34)-SUM('en niveau par secteurs'!V34:AL34))*'en niveau par secteurs'!$CM$15</f>
        <v>-755.36221598395127</v>
      </c>
      <c r="H33" s="1">
        <f>(('en niveau par secteurs'!CP34+'en niveau par secteurs'!CF34+'en niveau par secteurs'!CQ34)-('en niveau par secteurs'!CR34+'en niveau par secteurs'!AM34+'en niveau par secteurs'!CS34))*'en niveau par secteurs'!$CM$15</f>
        <v>3048.1159495604829</v>
      </c>
      <c r="I33" s="1">
        <f>('en niveau par secteurs'!CP34-'en niveau par secteurs'!CR34)*'en niveau par secteurs'!$CM$15</f>
        <v>3021.686476910485</v>
      </c>
      <c r="J33" s="1">
        <f>('en niveau par secteurs'!CF34-'en niveau par secteurs'!AM34)*'en niveau par secteurs'!$CM$15</f>
        <v>962.16445635163359</v>
      </c>
      <c r="K33" s="24">
        <f>('en niveau par secteurs'!CQ34-'en niveau par secteurs'!CS34)*'en niveau par secteurs'!$CM$15</f>
        <v>-935.73498370163463</v>
      </c>
      <c r="L33" s="17">
        <f>(('en niveau par secteurs'!BM34+'en niveau par secteurs'!BN34)-('en niveau par secteurs'!T34+'en niveau par secteurs'!U34))*'en niveau par secteurs'!$CM$15</f>
        <v>47868.51192898571</v>
      </c>
      <c r="M33" s="1">
        <f>('en niveau par secteurs'!CU34-'en niveau par secteurs'!CV34)*'en niveau par secteurs'!$CM$15</f>
        <v>71820.328119547703</v>
      </c>
      <c r="N33" s="3"/>
    </row>
    <row r="34" spans="1:14" x14ac:dyDescent="0.25">
      <c r="A34" s="1">
        <v>2035</v>
      </c>
      <c r="B34" s="1">
        <f>(('en niveau par secteurs'!AU35+'en niveau par secteurs'!AV35-('en niveau par secteurs'!B35+'en niveau par secteurs'!C35))*'en niveau par secteurs'!$CM$15)</f>
        <v>4767.9626382250353</v>
      </c>
      <c r="C34" s="1">
        <f>('en niveau par secteurs'!AW35-'en niveau par secteurs'!D35)*'en niveau par secteurs'!$CM$15</f>
        <v>5197.9120170976985</v>
      </c>
      <c r="D34" s="1">
        <f>(SUM('en niveau par secteurs'!AX35:BF35)-SUM('en niveau par secteurs'!E35:M35))*'en niveau par secteurs'!$CM$15</f>
        <v>9035.7944493409632</v>
      </c>
      <c r="E34" s="1">
        <f>('en niveau par secteurs'!BG35-'en niveau par secteurs'!N35)*'en niveau par secteurs'!$CM$15</f>
        <v>981.35502944684367</v>
      </c>
      <c r="F34" s="1">
        <f>(SUM('en niveau par secteurs'!BH35:BL35)-SUM('en niveau par secteurs'!O35:S35))*'en niveau par secteurs'!$CM$15</f>
        <v>3294.2498657857627</v>
      </c>
      <c r="G34" s="1">
        <f>(SUM('en niveau par secteurs'!BO35:CE35)-SUM('en niveau par secteurs'!V35:AL35))*'en niveau par secteurs'!$CM$15</f>
        <v>-763.29773620663013</v>
      </c>
      <c r="H34" s="1">
        <f>(('en niveau par secteurs'!CP35+'en niveau par secteurs'!CF35+'en niveau par secteurs'!CQ35)-('en niveau par secteurs'!CR35+'en niveau par secteurs'!AM35+'en niveau par secteurs'!CS35))*'en niveau par secteurs'!$CM$15</f>
        <v>2369.1626999258401</v>
      </c>
      <c r="I34" s="1">
        <f>('en niveau par secteurs'!CP35-'en niveau par secteurs'!CR35)*'en niveau par secteurs'!$CM$15</f>
        <v>2491.6536918931261</v>
      </c>
      <c r="J34" s="1">
        <f>('en niveau par secteurs'!CF35-'en niveau par secteurs'!AM35)*'en niveau par secteurs'!$CM$15</f>
        <v>988.85543440923959</v>
      </c>
      <c r="K34" s="24">
        <f>('en niveau par secteurs'!CQ35-'en niveau par secteurs'!CS35)*'en niveau par secteurs'!$CM$15</f>
        <v>-1111.3464263765118</v>
      </c>
      <c r="L34" s="17">
        <f>(('en niveau par secteurs'!BM35+'en niveau par secteurs'!BN35)-('en niveau par secteurs'!T35+'en niveau par secteurs'!U35))*'en niveau par secteurs'!$CM$15</f>
        <v>51182.069933542276</v>
      </c>
      <c r="M34" s="1">
        <f>('en niveau par secteurs'!CU35-'en niveau par secteurs'!CV35)*'en niveau par secteurs'!$CM$15</f>
        <v>76065.208897157878</v>
      </c>
      <c r="N34" s="3"/>
    </row>
    <row r="35" spans="1:14" hidden="1" x14ac:dyDescent="0.25">
      <c r="A35" s="1">
        <v>2036</v>
      </c>
      <c r="B35" s="1">
        <f>(('en niveau par secteurs'!AU36-('en niveau par secteurs'!B36))*'en niveau par secteurs'!$CM$15)</f>
        <v>3488.3924131417361</v>
      </c>
      <c r="C35" s="1">
        <f>('en niveau par secteurs'!AW36-'en niveau par secteurs'!D36)</f>
        <v>3979.1402099999996</v>
      </c>
      <c r="D35" s="1">
        <f>(SUM('en niveau par secteurs'!AX36:BF36)-SUM('en niveau par secteurs'!E36:M36))*'en niveau par secteurs'!$CM$15</f>
        <v>10302.643325273977</v>
      </c>
      <c r="E35" s="1">
        <f>'en niveau par secteurs'!BG36-'en niveau par secteurs'!N36</f>
        <v>880.88520699999935</v>
      </c>
      <c r="F35" s="1">
        <f>(SUM('en niveau par secteurs'!BH36:BL36)-SUM('en niveau par secteurs'!O36:S36))*'en niveau par secteurs'!$CM$15</f>
        <v>3628.8780757514064</v>
      </c>
      <c r="G35" s="1">
        <f>SUM('en niveau par secteurs'!BO36:CE36)-SUM('en niveau par secteurs'!V36:AL36)</f>
        <v>-564.83072037769944</v>
      </c>
      <c r="H35" s="1">
        <f>(('en niveau par secteurs'!CP36+'en niveau par secteurs'!CF36+'en niveau par secteurs'!CQ36)/('en niveau par secteurs'!CR36+'en niveau par secteurs'!AM36+'en niveau par secteurs'!CS36)-1)*100</f>
        <v>1.2073525730518897</v>
      </c>
      <c r="I35" s="1">
        <f>'en niveau par secteurs'!CP36*'en niveau par secteurs'!CM36-'en niveau par secteurs'!CR36*'en niveau par secteurs'!AT36</f>
        <v>4034.4487383655796</v>
      </c>
      <c r="J35" s="1"/>
      <c r="K35" s="24">
        <f>'en niveau par secteurs'!CQ36*'en niveau par secteurs'!$CM$15-'en niveau par secteurs'!CS36*'en niveau par secteurs'!$AT$15</f>
        <v>-1274.2930902704247</v>
      </c>
      <c r="L35" s="17">
        <f>(('en niveau par secteurs'!BM36+'en niveau par secteurs'!BN36)/('en niveau par secteurs'!T36+'en niveau par secteurs'!U36)-1)*100</f>
        <v>13.581323463947758</v>
      </c>
      <c r="M35" s="1">
        <f>('en niveau par secteurs'!CU36/'en niveau par secteurs'!CV36-1)*100</f>
        <v>12.230669516522784</v>
      </c>
      <c r="N35" s="3"/>
    </row>
    <row r="36" spans="1:14" hidden="1" x14ac:dyDescent="0.25">
      <c r="A36" s="1">
        <v>2037</v>
      </c>
      <c r="B36" s="1">
        <f>(('en niveau par secteurs'!AU37-('en niveau par secteurs'!B37))*'en niveau par secteurs'!$CM$15)</f>
        <v>3949.9938533626569</v>
      </c>
      <c r="C36" s="1">
        <f>('en niveau par secteurs'!AW37-'en niveau par secteurs'!D37)</f>
        <v>3477.5773809999901</v>
      </c>
      <c r="D36" s="1">
        <f>(SUM('en niveau par secteurs'!AX37:BF37)-SUM('en niveau par secteurs'!E37:M37))*'en niveau par secteurs'!$CM$15</f>
        <v>11646.624116386622</v>
      </c>
      <c r="E36" s="1">
        <f>'en niveau par secteurs'!BG37-'en niveau par secteurs'!N37</f>
        <v>918.55144700001074</v>
      </c>
      <c r="F36" s="1">
        <f>(SUM('en niveau par secteurs'!BH37:BL37)-SUM('en niveau par secteurs'!O37:S37))*'en niveau par secteurs'!$CM$15</f>
        <v>3969.1525864184105</v>
      </c>
      <c r="G36" s="1">
        <f>SUM('en niveau par secteurs'!BO37:CE37)-SUM('en niveau par secteurs'!V37:AL37)</f>
        <v>-414.9619595462018</v>
      </c>
      <c r="H36" s="1">
        <f>(('en niveau par secteurs'!CP37+'en niveau par secteurs'!CF37+'en niveau par secteurs'!CQ37)/('en niveau par secteurs'!CR37+'en niveau par secteurs'!AM37+'en niveau par secteurs'!CS37)-1)*100</f>
        <v>0.81941308008726121</v>
      </c>
      <c r="I36" s="1">
        <f>'en niveau par secteurs'!CP37*'en niveau par secteurs'!CM37-'en niveau par secteurs'!CR37*'en niveau par secteurs'!AT37</f>
        <v>3240.3906956112487</v>
      </c>
      <c r="J36" s="1"/>
      <c r="K36" s="24">
        <f>'en niveau par secteurs'!CQ37*'en niveau par secteurs'!$CM$15-'en niveau par secteurs'!CS37*'en niveau par secteurs'!$AT$15</f>
        <v>-1425.0337830628996</v>
      </c>
      <c r="L36" s="17">
        <f>(('en niveau par secteurs'!BM37+'en niveau par secteurs'!BN37)/('en niveau par secteurs'!T37+'en niveau par secteurs'!U37)-1)*100</f>
        <v>14.139939701557424</v>
      </c>
      <c r="M36" s="1">
        <f>('en niveau par secteurs'!CU37/'en niveau par secteurs'!CV37-1)*100</f>
        <v>12.767010730109529</v>
      </c>
      <c r="N36" s="3"/>
    </row>
    <row r="37" spans="1:14" hidden="1" x14ac:dyDescent="0.25">
      <c r="A37" s="1">
        <v>2038</v>
      </c>
      <c r="B37" s="1">
        <f>(('en niveau par secteurs'!AU38-('en niveau par secteurs'!B38))*'en niveau par secteurs'!$CM$15)</f>
        <v>4416.522077213589</v>
      </c>
      <c r="C37" s="1">
        <f>('en niveau par secteurs'!AW38-'en niveau par secteurs'!D38)</f>
        <v>3016.8209739999993</v>
      </c>
      <c r="D37" s="1">
        <f>(SUM('en niveau par secteurs'!AX38:BF38)-SUM('en niveau par secteurs'!E38:M38))*'en niveau par secteurs'!$CM$15</f>
        <v>13066.93984335648</v>
      </c>
      <c r="E37" s="1">
        <f>'en niveau par secteurs'!BG38-'en niveau par secteurs'!N38</f>
        <v>958.16242499998953</v>
      </c>
      <c r="F37" s="1">
        <f>(SUM('en niveau par secteurs'!BH38:BL38)-SUM('en niveau par secteurs'!O38:S38))*'en niveau par secteurs'!$CM$15</f>
        <v>4318.1555430052722</v>
      </c>
      <c r="G37" s="1">
        <f>SUM('en niveau par secteurs'!BO38:CE38)-SUM('en niveau par secteurs'!V38:AL38)</f>
        <v>-217.37374826209907</v>
      </c>
      <c r="H37" s="1">
        <f>(('en niveau par secteurs'!CP38+'en niveau par secteurs'!CF38+'en niveau par secteurs'!CQ38)/('en niveau par secteurs'!CR38+'en niveau par secteurs'!AM38+'en niveau par secteurs'!CS38)-1)*100</f>
        <v>0.47398726927345702</v>
      </c>
      <c r="I37" s="1">
        <f>'en niveau par secteurs'!CP38*'en niveau par secteurs'!CM38-'en niveau par secteurs'!CR38*'en niveau par secteurs'!AT38</f>
        <v>2483.2332861863561</v>
      </c>
      <c r="J37" s="1"/>
      <c r="K37" s="24">
        <f>'en niveau par secteurs'!CQ38*'en niveau par secteurs'!$CM$15-'en niveau par secteurs'!CS38*'en niveau par secteurs'!$AT$15</f>
        <v>-1564.1276042073732</v>
      </c>
      <c r="L37" s="17">
        <f>(('en niveau par secteurs'!BM38+'en niveau par secteurs'!BN38)/('en niveau par secteurs'!T38+'en niveau par secteurs'!U38)-1)*100</f>
        <v>14.68187321805785</v>
      </c>
      <c r="M37" s="1">
        <f>('en niveau par secteurs'!CU38/'en niveau par secteurs'!CV38-1)*100</f>
        <v>13.328470993222098</v>
      </c>
      <c r="N37" s="3"/>
    </row>
    <row r="38" spans="1:14" hidden="1" x14ac:dyDescent="0.25">
      <c r="A38" s="1">
        <v>2039</v>
      </c>
      <c r="B38" s="1">
        <f>(('en niveau par secteurs'!AU39-('en niveau par secteurs'!B39))*'en niveau par secteurs'!$CM$15)</f>
        <v>4882.0148115431512</v>
      </c>
      <c r="C38" s="1">
        <f>('en niveau par secteurs'!AW39-'en niveau par secteurs'!D39)</f>
        <v>2518.6960420000005</v>
      </c>
      <c r="D38" s="1">
        <f>(SUM('en niveau par secteurs'!AX39:BF39)-SUM('en niveau par secteurs'!E39:M39))*'en niveau par secteurs'!$CM$15</f>
        <v>14548.708697684706</v>
      </c>
      <c r="E38" s="1">
        <f>'en niveau par secteurs'!BG39-'en niveau par secteurs'!N39</f>
        <v>1000.2618519999996</v>
      </c>
      <c r="F38" s="1">
        <f>(SUM('en niveau par secteurs'!BH39:BL39)-SUM('en niveau par secteurs'!O39:S39))*'en niveau par secteurs'!$CM$15</f>
        <v>4662.048417783938</v>
      </c>
      <c r="G38" s="1">
        <f>SUM('en niveau par secteurs'!BO39:CE39)-SUM('en niveau par secteurs'!V39:AL39)</f>
        <v>-71.913754930500545</v>
      </c>
      <c r="H38" s="1">
        <f>(('en niveau par secteurs'!CP39+'en niveau par secteurs'!CF39+'en niveau par secteurs'!CQ39)/('en niveau par secteurs'!CR39+'en niveau par secteurs'!AM39+'en niveau par secteurs'!CS39)-1)*100</f>
        <v>0.26991932858719814</v>
      </c>
      <c r="I38" s="1">
        <f>'en niveau par secteurs'!CP39*'en niveau par secteurs'!CM39-'en niveau par secteurs'!CR39*'en niveau par secteurs'!AT39</f>
        <v>2081.9804326719477</v>
      </c>
      <c r="J38" s="1"/>
      <c r="K38" s="24">
        <f>'en niveau par secteurs'!CQ39*'en niveau par secteurs'!$CM$15-'en niveau par secteurs'!CS39*'en niveau par secteurs'!$AT$15</f>
        <v>-1644.0547403781966</v>
      </c>
      <c r="L38" s="17">
        <f>(('en niveau par secteurs'!BM39+'en niveau par secteurs'!BN39)/('en niveau par secteurs'!T39+'en niveau par secteurs'!U39)-1)*100</f>
        <v>15.170661098217565</v>
      </c>
      <c r="M38" s="1">
        <f>('en niveau par secteurs'!CU39/'en niveau par secteurs'!CV39-1)*100</f>
        <v>13.863191463078795</v>
      </c>
      <c r="N38" s="3"/>
    </row>
    <row r="39" spans="1:14" hidden="1" x14ac:dyDescent="0.25">
      <c r="A39" s="1">
        <v>2040</v>
      </c>
      <c r="B39" s="1">
        <f>(('en niveau par secteurs'!AU40-('en niveau par secteurs'!B40))*'en niveau par secteurs'!$CM$15)</f>
        <v>5343.3711722880607</v>
      </c>
      <c r="C39" s="1">
        <f>('en niveau par secteurs'!AW40-'en niveau par secteurs'!D40)</f>
        <v>2056.3237570000001</v>
      </c>
      <c r="D39" s="1">
        <f>(SUM('en niveau par secteurs'!AX40:BF40)-SUM('en niveau par secteurs'!E40:M40))*'en niveau par secteurs'!$CM$15</f>
        <v>16087.378641056983</v>
      </c>
      <c r="E39" s="1">
        <f>'en niveau par secteurs'!BG40-'en niveau par secteurs'!N40</f>
        <v>1042.1794859999991</v>
      </c>
      <c r="F39" s="1">
        <f>(SUM('en niveau par secteurs'!BH40:BL40)-SUM('en niveau par secteurs'!O40:S40))*'en niveau par secteurs'!$CM$15</f>
        <v>5006.3545665221591</v>
      </c>
      <c r="G39" s="1">
        <f>SUM('en niveau par secteurs'!BO40:CE40)-SUM('en niveau par secteurs'!V40:AL40)</f>
        <v>111.01361797609934</v>
      </c>
      <c r="H39" s="1">
        <f>(('en niveau par secteurs'!CP40+'en niveau par secteurs'!CF40+'en niveau par secteurs'!CQ40)/('en niveau par secteurs'!CR40+'en niveau par secteurs'!AM40+'en niveau par secteurs'!CS40)-1)*100</f>
        <v>7.0395248726873305E-2</v>
      </c>
      <c r="I39" s="1">
        <f>'en niveau par secteurs'!CP40*'en niveau par secteurs'!CM40-'en niveau par secteurs'!CR40*'en niveau par secteurs'!AT40</f>
        <v>1701.1727585134886</v>
      </c>
      <c r="J39" s="1"/>
      <c r="K39" s="24">
        <f>'en niveau par secteurs'!CQ40*'en niveau par secteurs'!$CM$15-'en niveau par secteurs'!CS40*'en niveau par secteurs'!$AT$15</f>
        <v>-1713.8410829702771</v>
      </c>
      <c r="L39" s="17">
        <f>(('en niveau par secteurs'!BM40+'en niveau par secteurs'!BN40)/('en niveau par secteurs'!T40+'en niveau par secteurs'!U40)-1)*100</f>
        <v>15.604128755265311</v>
      </c>
      <c r="M39" s="1">
        <f>('en niveau par secteurs'!CU40/'en niveau par secteurs'!CV40-1)*100</f>
        <v>14.391263782483254</v>
      </c>
      <c r="N39" s="3"/>
    </row>
    <row r="40" spans="1:14" hidden="1" x14ac:dyDescent="0.25">
      <c r="A40" s="1">
        <v>2041</v>
      </c>
      <c r="B40" s="1">
        <f>(('en niveau par secteurs'!AU41-('en niveau par secteurs'!B41))*'en niveau par secteurs'!$CM$15)</f>
        <v>5798.5195418451904</v>
      </c>
      <c r="C40" s="1">
        <f>('en niveau par secteurs'!AW41-'en niveau par secteurs'!D41)</f>
        <v>1625.9381429999994</v>
      </c>
      <c r="D40" s="1">
        <f>(SUM('en niveau par secteurs'!AX41:BF41)-SUM('en niveau par secteurs'!E41:M41))*'en niveau par secteurs'!$CM$15</f>
        <v>17679.162985540625</v>
      </c>
      <c r="E40" s="1">
        <f>'en niveau par secteurs'!BG41-'en niveau par secteurs'!N41</f>
        <v>1081.114094999999</v>
      </c>
      <c r="F40" s="1">
        <f>(SUM('en niveau par secteurs'!BH41:BL41)-SUM('en niveau par secteurs'!O41:S41))*'en niveau par secteurs'!$CM$15</f>
        <v>5355.588230332286</v>
      </c>
      <c r="G40" s="1">
        <f>SUM('en niveau par secteurs'!BO41:CE41)-SUM('en niveau par secteurs'!V41:AL41)</f>
        <v>292.03109455270078</v>
      </c>
      <c r="H40" s="1">
        <f>(('en niveau par secteurs'!CP41+'en niveau par secteurs'!CF41+'en niveau par secteurs'!CQ41)/('en niveau par secteurs'!CR41+'en niveau par secteurs'!AM41+'en niveau par secteurs'!CS41)-1)*100</f>
        <v>-0.19826885947227257</v>
      </c>
      <c r="I40" s="1">
        <f>'en niveau par secteurs'!CP41*'en niveau par secteurs'!CM41-'en niveau par secteurs'!CR41*'en niveau par secteurs'!AT41</f>
        <v>1170.9104548868736</v>
      </c>
      <c r="J40" s="1"/>
      <c r="K40" s="24">
        <f>'en niveau par secteurs'!CQ41*'en niveau par secteurs'!$CM$15-'en niveau par secteurs'!CS41*'en niveau par secteurs'!$AT$15</f>
        <v>-1783.0158666011412</v>
      </c>
      <c r="L40" s="17">
        <f>(('en niveau par secteurs'!BM41+'en niveau par secteurs'!BN41)/('en niveau par secteurs'!T41+'en niveau par secteurs'!U41)-1)*100</f>
        <v>15.981589071297364</v>
      </c>
      <c r="M40" s="1">
        <f>('en niveau par secteurs'!CU41/'en niveau par secteurs'!CV41-1)*100</f>
        <v>14.871941483068095</v>
      </c>
      <c r="N40" s="3"/>
    </row>
    <row r="41" spans="1:14" hidden="1" x14ac:dyDescent="0.25">
      <c r="A41" s="1">
        <v>2042</v>
      </c>
      <c r="B41" s="1">
        <f>(('en niveau par secteurs'!AU42-('en niveau par secteurs'!B42))*'en niveau par secteurs'!$CM$15)</f>
        <v>6246.0413176821648</v>
      </c>
      <c r="C41" s="1">
        <f>('en niveau par secteurs'!AW42-'en niveau par secteurs'!D42)</f>
        <v>1223.9493700000003</v>
      </c>
      <c r="D41" s="1">
        <f>(SUM('en niveau par secteurs'!AX42:BF42)-SUM('en niveau par secteurs'!E42:M42))*'en niveau par secteurs'!$CM$15</f>
        <v>19320.827642911496</v>
      </c>
      <c r="E41" s="1">
        <f>'en niveau par secteurs'!BG42-'en niveau par secteurs'!N42</f>
        <v>1117.3440880000107</v>
      </c>
      <c r="F41" s="1">
        <f>(SUM('en niveau par secteurs'!BH42:BL42)-SUM('en niveau par secteurs'!O42:S42))*'en niveau par secteurs'!$CM$15</f>
        <v>5714.1234294320866</v>
      </c>
      <c r="G41" s="1">
        <f>SUM('en niveau par secteurs'!BO42:CE42)-SUM('en niveau par secteurs'!V42:AL42)</f>
        <v>486.35808980919956</v>
      </c>
      <c r="H41" s="1">
        <f>(('en niveau par secteurs'!CP42+'en niveau par secteurs'!CF42+'en niveau par secteurs'!CQ42)/('en niveau par secteurs'!CR42+'en niveau par secteurs'!AM42+'en niveau par secteurs'!CS42)-1)*100</f>
        <v>-0.46622210986023704</v>
      </c>
      <c r="I41" s="1">
        <f>'en niveau par secteurs'!CP42*'en niveau par secteurs'!CM42-'en niveau par secteurs'!CR42*'en niveau par secteurs'!AT42</f>
        <v>646.80326476465893</v>
      </c>
      <c r="J41" s="1"/>
      <c r="K41" s="24">
        <f>'en niveau par secteurs'!CQ42*'en niveau par secteurs'!$CM$15-'en niveau par secteurs'!CS42*'en niveau par secteurs'!$AT$15</f>
        <v>-1841.78983415314</v>
      </c>
      <c r="L41" s="17">
        <f>(('en niveau par secteurs'!BM42+'en niveau par secteurs'!BN42)/('en niveau par secteurs'!T42+'en niveau par secteurs'!U42)-1)*100</f>
        <v>16.304148110021764</v>
      </c>
      <c r="M41" s="1">
        <f>('en niveau par secteurs'!CU42/'en niveau par secteurs'!CV42-1)*100</f>
        <v>15.324478663768959</v>
      </c>
      <c r="N41" s="3"/>
    </row>
    <row r="42" spans="1:14" hidden="1" x14ac:dyDescent="0.25">
      <c r="A42" s="1">
        <v>2043</v>
      </c>
      <c r="B42" s="1">
        <f>(('en niveau par secteurs'!AU43-('en niveau par secteurs'!B43))*'en niveau par secteurs'!$CM$15)</f>
        <v>6685.0319615974122</v>
      </c>
      <c r="C42" s="1">
        <f>('en niveau par secteurs'!AW43-'en niveau par secteurs'!D43)</f>
        <v>847.04856699999982</v>
      </c>
      <c r="D42" s="1">
        <f>(SUM('en niveau par secteurs'!AX43:BF43)-SUM('en niveau par secteurs'!E43:M43))*'en niveau par secteurs'!$CM$15</f>
        <v>21009.202441705307</v>
      </c>
      <c r="E42" s="1">
        <f>'en niveau par secteurs'!BG43-'en niveau par secteurs'!N43</f>
        <v>1151.2558809999991</v>
      </c>
      <c r="F42" s="1">
        <f>(SUM('en niveau par secteurs'!BH43:BL43)-SUM('en niveau par secteurs'!O43:S43))*'en niveau par secteurs'!$CM$15</f>
        <v>6086.6283595208733</v>
      </c>
      <c r="G42" s="1">
        <f>SUM('en niveau par secteurs'!BO43:CE43)-SUM('en niveau par secteurs'!V43:AL43)</f>
        <v>692.49267214039992</v>
      </c>
      <c r="H42" s="1">
        <f>(('en niveau par secteurs'!CP43+'en niveau par secteurs'!CF43+'en niveau par secteurs'!CQ43)/('en niveau par secteurs'!CR43+'en niveau par secteurs'!AM43+'en niveau par secteurs'!CS43)-1)*100</f>
        <v>-0.71728939449888784</v>
      </c>
      <c r="I42" s="1">
        <f>'en niveau par secteurs'!CP43*'en niveau par secteurs'!CM43-'en niveau par secteurs'!CR43*'en niveau par secteurs'!AT43</f>
        <v>164.13361726869368</v>
      </c>
      <c r="J42" s="1"/>
      <c r="K42" s="24">
        <f>'en niveau par secteurs'!CQ43*'en niveau par secteurs'!$CM$15-'en niveau par secteurs'!CS43*'en niveau par secteurs'!$AT$15</f>
        <v>-1888.7101926567702</v>
      </c>
      <c r="L42" s="17">
        <f>(('en niveau par secteurs'!BM43+'en niveau par secteurs'!BN43)/('en niveau par secteurs'!T43+'en niveau par secteurs'!U43)-1)*100</f>
        <v>16.574424639132658</v>
      </c>
      <c r="M42" s="1">
        <f>('en niveau par secteurs'!CU43/'en niveau par secteurs'!CV43-1)*100</f>
        <v>15.752350715147845</v>
      </c>
      <c r="N42" s="3"/>
    </row>
    <row r="43" spans="1:14" hidden="1" x14ac:dyDescent="0.25">
      <c r="A43" s="1">
        <v>2044</v>
      </c>
      <c r="B43" s="1">
        <f>(('en niveau par secteurs'!AU44-('en niveau par secteurs'!B44))*'en niveau par secteurs'!$CM$15)</f>
        <v>7115.6704098211967</v>
      </c>
      <c r="C43" s="1">
        <f>('en niveau par secteurs'!AW44-'en niveau par secteurs'!D44)</f>
        <v>493.57161599999927</v>
      </c>
      <c r="D43" s="1">
        <f>(SUM('en niveau par secteurs'!AX44:BF44)-SUM('en niveau par secteurs'!E44:M44))*'en niveau par secteurs'!$CM$15</f>
        <v>22743.588969503671</v>
      </c>
      <c r="E43" s="1">
        <f>'en niveau par secteurs'!BG44-'en niveau par secteurs'!N44</f>
        <v>1183.6386290000009</v>
      </c>
      <c r="F43" s="1">
        <f>(SUM('en niveau par secteurs'!BH44:BL44)-SUM('en niveau par secteurs'!O44:S44))*'en niveau par secteurs'!$CM$15</f>
        <v>6478.9841513013052</v>
      </c>
      <c r="G43" s="1">
        <f>SUM('en niveau par secteurs'!BO44:CE44)-SUM('en niveau par secteurs'!V44:AL44)</f>
        <v>1006.7241487864003</v>
      </c>
      <c r="H43" s="1">
        <f>(('en niveau par secteurs'!CP44+'en niveau par secteurs'!CF44+'en niveau par secteurs'!CQ44)/('en niveau par secteurs'!CR44+'en niveau par secteurs'!AM44+'en niveau par secteurs'!CS44)-1)*100</f>
        <v>-0.95144441502849064</v>
      </c>
      <c r="I43" s="1">
        <f>'en niveau par secteurs'!CP44*'en niveau par secteurs'!CM44-'en niveau par secteurs'!CR44*'en niveau par secteurs'!AT44</f>
        <v>-279.66001082608648</v>
      </c>
      <c r="J43" s="1"/>
      <c r="K43" s="24">
        <f>'en niveau par secteurs'!CQ44*'en niveau par secteurs'!$CM$15-'en niveau par secteurs'!CS44*'en niveau par secteurs'!$AT$15</f>
        <v>-1924.830075138234</v>
      </c>
      <c r="L43" s="17">
        <f>(('en niveau par secteurs'!BM44+'en niveau par secteurs'!BN44)/('en niveau par secteurs'!T44+'en niveau par secteurs'!U44)-1)*100</f>
        <v>16.796779647567295</v>
      </c>
      <c r="M43" s="1">
        <f>('en niveau par secteurs'!CU44/'en niveau par secteurs'!CV44-1)*100</f>
        <v>16.172459702432263</v>
      </c>
      <c r="N43" s="3"/>
    </row>
    <row r="44" spans="1:14" hidden="1" x14ac:dyDescent="0.25">
      <c r="A44" s="1">
        <v>2045</v>
      </c>
      <c r="B44" s="1">
        <f>(('en niveau par secteurs'!AU45-('en niveau par secteurs'!B45))*'en niveau par secteurs'!$CM$15)</f>
        <v>7541.463740483201</v>
      </c>
      <c r="C44" s="1">
        <f>('en niveau par secteurs'!AW45-'en niveau par secteurs'!D45)</f>
        <v>201.14930899999945</v>
      </c>
      <c r="D44" s="1">
        <f>(SUM('en niveau par secteurs'!AX45:BF45)-SUM('en niveau par secteurs'!E45:M45))*'en niveau par secteurs'!$CM$15</f>
        <v>24530.218448669493</v>
      </c>
      <c r="E44" s="1">
        <f>'en niveau par secteurs'!BG45-'en niveau par secteurs'!N45</f>
        <v>1218.5979490000009</v>
      </c>
      <c r="F44" s="1">
        <f>(SUM('en niveau par secteurs'!BH45:BL45)-SUM('en niveau par secteurs'!O45:S45))*'en niveau par secteurs'!$CM$15</f>
        <v>6907.0646090525215</v>
      </c>
      <c r="G44" s="1">
        <f>SUM('en niveau par secteurs'!BO45:CE45)-SUM('en niveau par secteurs'!V45:AL45)</f>
        <v>1294.9555945981992</v>
      </c>
      <c r="H44" s="1">
        <f>(('en niveau par secteurs'!CP45+'en niveau par secteurs'!CF45+'en niveau par secteurs'!CQ45)/('en niveau par secteurs'!CR45+'en niveau par secteurs'!AM45+'en niveau par secteurs'!CS45)-1)*100</f>
        <v>-1.0248468689856738</v>
      </c>
      <c r="I44" s="1">
        <f>'en niveau par secteurs'!CP45*'en niveau par secteurs'!CM45-'en niveau par secteurs'!CR45*'en niveau par secteurs'!AT45</f>
        <v>-365.47704909389438</v>
      </c>
      <c r="J44" s="1"/>
      <c r="K44" s="24">
        <f>'en niveau par secteurs'!CQ45*'en niveau par secteurs'!$CM$15-'en niveau par secteurs'!CS45*'en niveau par secteurs'!$AT$15</f>
        <v>-1927.0931670199789</v>
      </c>
      <c r="L44" s="17">
        <f>(('en niveau par secteurs'!BM45+'en niveau par secteurs'!BN45)/('en niveau par secteurs'!T45+'en niveau par secteurs'!U45)-1)*100</f>
        <v>17.000073244649471</v>
      </c>
      <c r="M44" s="1">
        <f>('en niveau par secteurs'!CU45/'en niveau par secteurs'!CV45-1)*100</f>
        <v>16.619646081594475</v>
      </c>
      <c r="N44" s="3"/>
    </row>
    <row r="45" spans="1:14" hidden="1" x14ac:dyDescent="0.25">
      <c r="A45" s="1">
        <v>2046</v>
      </c>
      <c r="B45" s="1">
        <f>(('en niveau par secteurs'!AU46-('en niveau par secteurs'!B46))*'en niveau par secteurs'!$CM$15)</f>
        <v>7963.2804537588481</v>
      </c>
      <c r="C45" s="1">
        <f>('en niveau par secteurs'!AW46-'en niveau par secteurs'!D46)</f>
        <v>-81.892503000000033</v>
      </c>
      <c r="D45" s="1">
        <f>(SUM('en niveau par secteurs'!AX46:BF46)-SUM('en niveau par secteurs'!E46:M46))*'en niveau par secteurs'!$CM$15</f>
        <v>26362.136840036725</v>
      </c>
      <c r="E45" s="1">
        <f>'en niveau par secteurs'!BG46-'en niveau par secteurs'!N46</f>
        <v>1254.263649999999</v>
      </c>
      <c r="F45" s="1">
        <f>(SUM('en niveau par secteurs'!BH46:BL46)-SUM('en niveau par secteurs'!O46:S46))*'en niveau par secteurs'!$CM$15</f>
        <v>7371.9179424187605</v>
      </c>
      <c r="G45" s="1">
        <f>SUM('en niveau par secteurs'!BO46:CE46)-SUM('en niveau par secteurs'!V46:AL46)</f>
        <v>1535.5369200374989</v>
      </c>
      <c r="H45" s="1">
        <f>(('en niveau par secteurs'!CP46+'en niveau par secteurs'!CF46+'en niveau par secteurs'!CQ46)/('en niveau par secteurs'!CR46+'en niveau par secteurs'!AM46+'en niveau par secteurs'!CS46)-1)*100</f>
        <v>-1.0810951698452476</v>
      </c>
      <c r="I45" s="1">
        <f>'en niveau par secteurs'!CP46*'en niveau par secteurs'!CM46-'en niveau par secteurs'!CR46*'en niveau par secteurs'!AT46</f>
        <v>-425.02979065241715</v>
      </c>
      <c r="J45" s="1"/>
      <c r="K45" s="24">
        <f>'en niveau par secteurs'!CQ46*'en niveau par secteurs'!$CM$15-'en niveau par secteurs'!CS46*'en niveau par secteurs'!$AT$15</f>
        <v>-1925.2201884966198</v>
      </c>
      <c r="L45" s="17">
        <f>(('en niveau par secteurs'!BM46+'en niveau par secteurs'!BN46)/('en niveau par secteurs'!T46+'en niveau par secteurs'!U46)-1)*100</f>
        <v>17.185505456592189</v>
      </c>
      <c r="M45" s="1">
        <f>('en niveau par secteurs'!CU46/'en niveau par secteurs'!CV46-1)*100</f>
        <v>17.052616123574293</v>
      </c>
      <c r="N45" s="3"/>
    </row>
    <row r="46" spans="1:14" hidden="1" x14ac:dyDescent="0.25">
      <c r="A46" s="1">
        <v>2047</v>
      </c>
      <c r="B46" s="1">
        <f>(('en niveau par secteurs'!AU47-('en niveau par secteurs'!B47))*'en niveau par secteurs'!$CM$15)</f>
        <v>8381.1276202531462</v>
      </c>
      <c r="C46" s="1">
        <f>('en niveau par secteurs'!AW47-'en niveau par secteurs'!D47)</f>
        <v>-356.74515400000018</v>
      </c>
      <c r="D46" s="1">
        <f>(SUM('en niveau par secteurs'!AX47:BF47)-SUM('en niveau par secteurs'!E47:M47))*'en niveau par secteurs'!$CM$15</f>
        <v>28231.524588546905</v>
      </c>
      <c r="E46" s="1">
        <f>'en niveau par secteurs'!BG47-'en niveau par secteurs'!N47</f>
        <v>1289.3421500000004</v>
      </c>
      <c r="F46" s="1">
        <f>(SUM('en niveau par secteurs'!BH47:BL47)-SUM('en niveau par secteurs'!O47:S47))*'en niveau par secteurs'!$CM$15</f>
        <v>7876.1499909438262</v>
      </c>
      <c r="G46" s="1">
        <f>SUM('en niveau par secteurs'!BO47:CE47)-SUM('en niveau par secteurs'!V47:AL47)</f>
        <v>1626.0152821695001</v>
      </c>
      <c r="H46" s="1">
        <f>(('en niveau par secteurs'!CP47+'en niveau par secteurs'!CF47+'en niveau par secteurs'!CQ47)/('en niveau par secteurs'!CR47+'en niveau par secteurs'!AM47+'en niveau par secteurs'!CS47)-1)*100</f>
        <v>-1.126431389251481</v>
      </c>
      <c r="I46" s="1">
        <f>'en niveau par secteurs'!CP47*'en niveau par secteurs'!CM47-'en niveau par secteurs'!CR47*'en niveau par secteurs'!AT47</f>
        <v>-472.87859658783628</v>
      </c>
      <c r="J46" s="1"/>
      <c r="K46" s="24">
        <f>'en niveau par secteurs'!CQ47*'en niveau par secteurs'!$CM$15-'en niveau par secteurs'!CS47*'en niveau par secteurs'!$AT$15</f>
        <v>-1920.7771135844232</v>
      </c>
      <c r="L46" s="17">
        <f>(('en niveau par secteurs'!BM47+'en niveau par secteurs'!BN47)/('en niveau par secteurs'!T47+'en niveau par secteurs'!U47)-1)*100</f>
        <v>17.352866930465339</v>
      </c>
      <c r="M46" s="1">
        <f>('en niveau par secteurs'!CU47/'en niveau par secteurs'!CV47-1)*100</f>
        <v>17.450270132207812</v>
      </c>
      <c r="N46" s="3"/>
    </row>
    <row r="47" spans="1:14" hidden="1" x14ac:dyDescent="0.25">
      <c r="A47" s="1">
        <v>2048</v>
      </c>
      <c r="B47" s="1">
        <f>(('en niveau par secteurs'!AU48-('en niveau par secteurs'!B48))*'en niveau par secteurs'!$CM$15)</f>
        <v>8794.7268392481346</v>
      </c>
      <c r="C47" s="1">
        <f>('en niveau par secteurs'!AW48-'en niveau par secteurs'!D48)</f>
        <v>-622.88686700000017</v>
      </c>
      <c r="D47" s="1">
        <f>(SUM('en niveau par secteurs'!AX48:BF48)-SUM('en niveau par secteurs'!E48:M48))*'en niveau par secteurs'!$CM$15</f>
        <v>30133.712484699019</v>
      </c>
      <c r="E47" s="1">
        <f>'en niveau par secteurs'!BG48-'en niveau par secteurs'!N48</f>
        <v>1324.0419499999989</v>
      </c>
      <c r="F47" s="1">
        <f>(SUM('en niveau par secteurs'!BH48:BL48)-SUM('en niveau par secteurs'!O48:S48))*'en niveau par secteurs'!$CM$15</f>
        <v>8423.3607618698297</v>
      </c>
      <c r="G47" s="1">
        <f>SUM('en niveau par secteurs'!BO48:CE48)-SUM('en niveau par secteurs'!V48:AL48)</f>
        <v>1718.9388504040999</v>
      </c>
      <c r="H47" s="1">
        <f>(('en niveau par secteurs'!CP48+'en niveau par secteurs'!CF48+'en niveau par secteurs'!CQ48)/('en niveau par secteurs'!CR48+'en niveau par secteurs'!AM48+'en niveau par secteurs'!CS48)-1)*100</f>
        <v>-1.1632525448503461</v>
      </c>
      <c r="I47" s="1">
        <f>'en niveau par secteurs'!CP48*'en niveau par secteurs'!CM48-'en niveau par secteurs'!CR48*'en niveau par secteurs'!AT48</f>
        <v>-510.08509243498872</v>
      </c>
      <c r="J47" s="1"/>
      <c r="K47" s="24">
        <f>'en niveau par secteurs'!CQ48*'en niveau par secteurs'!$CM$15-'en niveau par secteurs'!CS48*'en niveau par secteurs'!$AT$15</f>
        <v>-1914.1560064089135</v>
      </c>
      <c r="L47" s="17">
        <f>(('en niveau par secteurs'!BM48+'en niveau par secteurs'!BN48)/('en niveau par secteurs'!T48+'en niveau par secteurs'!U48)-1)*100</f>
        <v>17.503759895609772</v>
      </c>
      <c r="M47" s="1">
        <f>('en niveau par secteurs'!CU48/'en niveau par secteurs'!CV48-1)*100</f>
        <v>17.840118381587921</v>
      </c>
      <c r="N47" s="3"/>
    </row>
    <row r="48" spans="1:14" hidden="1" x14ac:dyDescent="0.25">
      <c r="A48" s="1">
        <v>2049</v>
      </c>
      <c r="B48" s="1">
        <f>(('en niveau par secteurs'!AU49-('en niveau par secteurs'!B49))*'en niveau par secteurs'!$CM$15)</f>
        <v>6747.9791081400472</v>
      </c>
      <c r="C48" s="1">
        <f>('en niveau par secteurs'!AW49-'en niveau par secteurs'!D49)</f>
        <v>-1819.02412</v>
      </c>
      <c r="D48" s="1">
        <f>(SUM('en niveau par secteurs'!AX49:BF49)-SUM('en niveau par secteurs'!E49:M49))*'en niveau par secteurs'!$CM$15</f>
        <v>11857.480496182783</v>
      </c>
      <c r="E48" s="1">
        <f>'en niveau par secteurs'!BG49-'en niveau par secteurs'!N49</f>
        <v>728.93986000000041</v>
      </c>
      <c r="F48" s="1">
        <f>(SUM('en niveau par secteurs'!BH49:BL49)-SUM('en niveau par secteurs'!O49:S49))*'en niveau par secteurs'!$CM$15</f>
        <v>29408.295109936109</v>
      </c>
      <c r="G48" s="1">
        <f>SUM('en niveau par secteurs'!BO49:CE49)-SUM('en niveau par secteurs'!V49:AL49)</f>
        <v>1801.9812258010988</v>
      </c>
      <c r="H48" s="1" t="e">
        <f>(('en niveau par secteurs'!CP49+'en niveau par secteurs'!CF49+'en niveau par secteurs'!CQ49)/('en niveau par secteurs'!CR49+'en niveau par secteurs'!AM49+'en niveau par secteurs'!CS49)-1)*100</f>
        <v>#DIV/0!</v>
      </c>
      <c r="I48" s="1">
        <f>'en niveau par secteurs'!CP49*'en niveau par secteurs'!CM49-'en niveau par secteurs'!CR49*'en niveau par secteurs'!AT49</f>
        <v>-623.29949184171141</v>
      </c>
      <c r="J48" s="1"/>
      <c r="K48" s="24" t="e">
        <f>'en niveau par secteurs'!CQ49*'en niveau par secteurs'!$CM$15-'en niveau par secteurs'!CS49*'en niveau par secteurs'!$AT$15</f>
        <v>#DIV/0!</v>
      </c>
      <c r="L48" s="17">
        <f>(('en niveau par secteurs'!BM49+'en niveau par secteurs'!BN49)/('en niveau par secteurs'!T49+'en niveau par secteurs'!U49)-1)*100</f>
        <v>10.842020252979312</v>
      </c>
      <c r="M48" s="1" t="e">
        <f>('en niveau par secteurs'!CU49/'en niveau par secteurs'!CV49-1)*100</f>
        <v>#DIV/0!</v>
      </c>
      <c r="N48" s="3"/>
    </row>
    <row r="49" spans="1:14" hidden="1" x14ac:dyDescent="0.25">
      <c r="A49" s="1">
        <v>2050</v>
      </c>
      <c r="B49" s="1">
        <f>(('en niveau par secteurs'!AU50-('en niveau par secteurs'!B50))*'en niveau par secteurs'!$CM$15)</f>
        <v>7025.553946922385</v>
      </c>
      <c r="C49" s="1">
        <f>('en niveau par secteurs'!AW50-'en niveau par secteurs'!D50)</f>
        <v>-1982.4248020000005</v>
      </c>
      <c r="D49" s="1">
        <f>(SUM('en niveau par secteurs'!AX50:BF50)-SUM('en niveau par secteurs'!E50:M50))*'en niveau par secteurs'!$CM$15</f>
        <v>12414.834967646981</v>
      </c>
      <c r="E49" s="1">
        <f>'en niveau par secteurs'!BG50-'en niveau par secteurs'!N50</f>
        <v>729.60555999999997</v>
      </c>
      <c r="F49" s="1">
        <f>(SUM('en niveau par secteurs'!BH50:BL50)-SUM('en niveau par secteurs'!O50:S50))*'en niveau par secteurs'!$CM$15</f>
        <v>30931.970248298454</v>
      </c>
      <c r="G49" s="1">
        <f>SUM('en niveau par secteurs'!BO50:CE50)-SUM('en niveau par secteurs'!V50:AL50)</f>
        <v>1753.0298007963993</v>
      </c>
      <c r="H49" s="1" t="e">
        <f>(('en niveau par secteurs'!CP50+'en niveau par secteurs'!CF50+'en niveau par secteurs'!CQ50)/('en niveau par secteurs'!CR50+'en niveau par secteurs'!AM50+'en niveau par secteurs'!CS50)-1)*100</f>
        <v>#DIV/0!</v>
      </c>
      <c r="I49" s="1">
        <f>'en niveau par secteurs'!CP50*'en niveau par secteurs'!CM50-'en niveau par secteurs'!CR50*'en niveau par secteurs'!AT50</f>
        <v>-615.30641015340643</v>
      </c>
      <c r="J49" s="1"/>
      <c r="K49" s="24" t="e">
        <f>'en niveau par secteurs'!CQ50*'en niveau par secteurs'!$CM$15-'en niveau par secteurs'!CS50*'en niveau par secteurs'!$AT$15</f>
        <v>#DIV/0!</v>
      </c>
      <c r="L49" s="17">
        <f>(('en niveau par secteurs'!BM50+'en niveau par secteurs'!BN50)/('en niveau par secteurs'!T50+'en niveau par secteurs'!U50)-1)*100</f>
        <v>10.774055256744553</v>
      </c>
      <c r="M49" s="1" t="e">
        <f>('en niveau par secteurs'!CU50/'en niveau par secteurs'!CV50-1)*100</f>
        <v>#DIV/0!</v>
      </c>
      <c r="N49" s="3"/>
    </row>
    <row r="50" spans="1:14" hidden="1" x14ac:dyDescent="0.25">
      <c r="A50" s="3">
        <v>2051</v>
      </c>
      <c r="B50" s="1">
        <f>(('en niveau par secteurs'!AU51-('en niveau par secteurs'!B51))*'en niveau par secteurs'!$CM$15)</f>
        <v>0</v>
      </c>
      <c r="C50" s="1">
        <f>('en niveau par secteurs'!AW51-'en niveau par secteurs'!D51)</f>
        <v>0</v>
      </c>
      <c r="D50" s="1">
        <f>(SUM('en niveau par secteurs'!AX51:BF51)-SUM('en niveau par secteurs'!E51:M51))*'en niveau par secteurs'!$CM$15</f>
        <v>0</v>
      </c>
      <c r="E50" s="1">
        <f>'en niveau par secteurs'!BG51-'en niveau par secteurs'!N51</f>
        <v>0</v>
      </c>
      <c r="F50" s="1">
        <f>(SUM('en niveau par secteurs'!BH51:BL51)-SUM('en niveau par secteurs'!O51:S51))*'en niveau par secteurs'!$CM$15</f>
        <v>0</v>
      </c>
      <c r="G50" s="1">
        <f>SUM('en niveau par secteurs'!BO51:CE51)-SUM('en niveau par secteurs'!V51:AL51)</f>
        <v>0</v>
      </c>
      <c r="H50" s="48" t="e">
        <f>(('en niveau par secteurs'!CP51+'en niveau par secteurs'!CF51+'en niveau par secteurs'!CQ51)/('en niveau par secteurs'!CR51+'en niveau par secteurs'!AM51+'en niveau par secteurs'!CS51)-1)*100</f>
        <v>#DIV/0!</v>
      </c>
      <c r="I50" s="1">
        <f>'en niveau par secteurs'!CP51*'en niveau par secteurs'!CM51-'en niveau par secteurs'!CR51*'en niveau par secteurs'!AT51</f>
        <v>0</v>
      </c>
      <c r="J50" s="26"/>
      <c r="K50" s="24">
        <f>'en niveau par secteurs'!CQ51*'en niveau par secteurs'!$CM$15-'en niveau par secteurs'!CS51*'en niveau par secteurs'!$AT$15</f>
        <v>0</v>
      </c>
      <c r="L50" s="3" t="e">
        <f>(('en niveau par secteurs'!BM51+'en niveau par secteurs'!BN51)/('en niveau par secteurs'!T51+'en niveau par secteurs'!U51)-1)*100</f>
        <v>#DIV/0!</v>
      </c>
      <c r="M50" s="3" t="e">
        <f>('en niveau par secteurs'!CU51/'en niveau par secteurs'!CV51-1)*100</f>
        <v>#DIV/0!</v>
      </c>
      <c r="N50" s="3"/>
    </row>
    <row r="51" spans="1:14" hidden="1" x14ac:dyDescent="0.25">
      <c r="A51" s="3">
        <v>2052</v>
      </c>
      <c r="B51" s="1">
        <f>(('en niveau par secteurs'!AU52-('en niveau par secteurs'!B52))*'en niveau par secteurs'!$CM$15)</f>
        <v>0</v>
      </c>
      <c r="C51" s="1">
        <f>('en niveau par secteurs'!AW52-'en niveau par secteurs'!D52)</f>
        <v>0</v>
      </c>
      <c r="D51" s="1">
        <f>(SUM('en niveau par secteurs'!AX52:BF52)-SUM('en niveau par secteurs'!E52:M52))*'en niveau par secteurs'!$CM$15</f>
        <v>0</v>
      </c>
      <c r="E51" s="1">
        <f>'en niveau par secteurs'!BG52-'en niveau par secteurs'!N52</f>
        <v>0</v>
      </c>
      <c r="F51" s="1">
        <f>(SUM('en niveau par secteurs'!BH52:BL52)-SUM('en niveau par secteurs'!O52:S52))*'en niveau par secteurs'!$CM$15</f>
        <v>0</v>
      </c>
      <c r="G51" s="1">
        <f>SUM('en niveau par secteurs'!BO52:CE52)-SUM('en niveau par secteurs'!V52:AL52)</f>
        <v>0</v>
      </c>
      <c r="H51" s="48" t="e">
        <f>(('en niveau par secteurs'!CP52+'en niveau par secteurs'!CF52+'en niveau par secteurs'!CQ52)/('en niveau par secteurs'!CR52+'en niveau par secteurs'!AM52+'en niveau par secteurs'!CS52)-1)*100</f>
        <v>#DIV/0!</v>
      </c>
      <c r="I51" s="1">
        <f>'en niveau par secteurs'!CP52*'en niveau par secteurs'!CM52-'en niveau par secteurs'!CR52*'en niveau par secteurs'!AT52</f>
        <v>0</v>
      </c>
      <c r="J51" s="26"/>
      <c r="K51" s="24">
        <f>'en niveau par secteurs'!CQ52*'en niveau par secteurs'!$CM$15-'en niveau par secteurs'!CS52*'en niveau par secteurs'!$AT$15</f>
        <v>0</v>
      </c>
      <c r="L51" s="3" t="e">
        <f>(('en niveau par secteurs'!BM52+'en niveau par secteurs'!BN52)/('en niveau par secteurs'!T52+'en niveau par secteurs'!U52)-1)*100</f>
        <v>#DIV/0!</v>
      </c>
      <c r="M51" s="3" t="e">
        <f>('en niveau par secteurs'!CU52/'en niveau par secteurs'!CV52-1)*100</f>
        <v>#DIV/0!</v>
      </c>
      <c r="N51" s="3"/>
    </row>
    <row r="52" spans="1:14" hidden="1" x14ac:dyDescent="0.25">
      <c r="A52" s="3">
        <v>2053</v>
      </c>
      <c r="B52" s="1">
        <f>(('en niveau par secteurs'!AU53-('en niveau par secteurs'!B53))*'en niveau par secteurs'!$CM$15)</f>
        <v>0</v>
      </c>
      <c r="C52" s="1">
        <f>('en niveau par secteurs'!AW53-'en niveau par secteurs'!D53)</f>
        <v>0</v>
      </c>
      <c r="D52" s="1">
        <f>(SUM('en niveau par secteurs'!AX53:BF53)-SUM('en niveau par secteurs'!E53:M53))*'en niveau par secteurs'!$CM$15</f>
        <v>0</v>
      </c>
      <c r="E52" s="1">
        <f>'en niveau par secteurs'!BG53-'en niveau par secteurs'!N53</f>
        <v>0</v>
      </c>
      <c r="F52" s="1">
        <f>(SUM('en niveau par secteurs'!BH53:BL53)-SUM('en niveau par secteurs'!O53:S53))*'en niveau par secteurs'!$CM$15</f>
        <v>0</v>
      </c>
      <c r="G52" s="1">
        <f>SUM('en niveau par secteurs'!BO53:CE53)-SUM('en niveau par secteurs'!V53:AL53)</f>
        <v>0</v>
      </c>
      <c r="H52" s="48" t="e">
        <f>(('en niveau par secteurs'!CP53+'en niveau par secteurs'!CF53+'en niveau par secteurs'!CQ53)/('en niveau par secteurs'!CR53+'en niveau par secteurs'!AM53+'en niveau par secteurs'!CS53)-1)*100</f>
        <v>#DIV/0!</v>
      </c>
      <c r="I52" s="1">
        <f>'en niveau par secteurs'!CP53*'en niveau par secteurs'!CM53-'en niveau par secteurs'!CR53*'en niveau par secteurs'!AT53</f>
        <v>0</v>
      </c>
      <c r="J52" s="26"/>
      <c r="K52" s="24">
        <f>'en niveau par secteurs'!CQ53*'en niveau par secteurs'!$CM$15-'en niveau par secteurs'!CS53*'en niveau par secteurs'!$AT$15</f>
        <v>0</v>
      </c>
      <c r="L52" s="3" t="e">
        <f>(('en niveau par secteurs'!BM53+'en niveau par secteurs'!BN53)/('en niveau par secteurs'!T53+'en niveau par secteurs'!U53)-1)*100</f>
        <v>#DIV/0!</v>
      </c>
      <c r="M52" s="3" t="e">
        <f>('en niveau par secteurs'!CU53/'en niveau par secteurs'!CV53-1)*100</f>
        <v>#DIV/0!</v>
      </c>
      <c r="N52" s="3"/>
    </row>
    <row r="53" spans="1:14" hidden="1" x14ac:dyDescent="0.25">
      <c r="A53" s="3">
        <v>2054</v>
      </c>
      <c r="B53" s="1">
        <f>(('en niveau par secteurs'!AU54-('en niveau par secteurs'!B54))*'en niveau par secteurs'!$CM$15)</f>
        <v>0</v>
      </c>
      <c r="C53" s="1">
        <f>('en niveau par secteurs'!AW54-'en niveau par secteurs'!D54)</f>
        <v>0</v>
      </c>
      <c r="D53" s="1">
        <f>(SUM('en niveau par secteurs'!AX54:BF54)-SUM('en niveau par secteurs'!E54:M54))*'en niveau par secteurs'!$CM$15</f>
        <v>0</v>
      </c>
      <c r="E53" s="1">
        <f>'en niveau par secteurs'!BG54-'en niveau par secteurs'!N54</f>
        <v>0</v>
      </c>
      <c r="F53" s="1">
        <f>(SUM('en niveau par secteurs'!BH54:BL54)-SUM('en niveau par secteurs'!O54:S54))*'en niveau par secteurs'!$CM$15</f>
        <v>0</v>
      </c>
      <c r="G53" s="1">
        <f>SUM('en niveau par secteurs'!BO54:CE54)-SUM('en niveau par secteurs'!V54:AL54)</f>
        <v>0</v>
      </c>
      <c r="H53" s="48" t="e">
        <f>(('en niveau par secteurs'!CP54+'en niveau par secteurs'!CF54+'en niveau par secteurs'!CQ54)/('en niveau par secteurs'!CR54+'en niveau par secteurs'!AM54+'en niveau par secteurs'!CS54)-1)*100</f>
        <v>#DIV/0!</v>
      </c>
      <c r="I53" s="1">
        <f>'en niveau par secteurs'!CP54*'en niveau par secteurs'!CM54-'en niveau par secteurs'!CR54*'en niveau par secteurs'!AT54</f>
        <v>0</v>
      </c>
      <c r="J53" s="26"/>
      <c r="K53" s="24">
        <f>'en niveau par secteurs'!CQ54*'en niveau par secteurs'!$CM$15-'en niveau par secteurs'!CS54*'en niveau par secteurs'!$AT$15</f>
        <v>0</v>
      </c>
      <c r="L53" s="3" t="e">
        <f>(('en niveau par secteurs'!BM54+'en niveau par secteurs'!BN54)/('en niveau par secteurs'!T54+'en niveau par secteurs'!U54)-1)*100</f>
        <v>#DIV/0!</v>
      </c>
      <c r="M53" s="3" t="e">
        <f>('en niveau par secteurs'!CU54/'en niveau par secteurs'!CV54-1)*100</f>
        <v>#DIV/0!</v>
      </c>
      <c r="N53" s="3"/>
    </row>
    <row r="54" spans="1:14" hidden="1" x14ac:dyDescent="0.25">
      <c r="A54" s="3">
        <v>2055</v>
      </c>
      <c r="B54" s="1">
        <f>(('en niveau par secteurs'!AU55-('en niveau par secteurs'!B55))*'en niveau par secteurs'!$CM$15)</f>
        <v>0</v>
      </c>
      <c r="C54" s="1">
        <f>('en niveau par secteurs'!AW55-'en niveau par secteurs'!D55)</f>
        <v>0</v>
      </c>
      <c r="D54" s="1">
        <f>(SUM('en niveau par secteurs'!AX55:BF55)-SUM('en niveau par secteurs'!E55:M55))*'en niveau par secteurs'!$CM$15</f>
        <v>0</v>
      </c>
      <c r="E54" s="1">
        <f>'en niveau par secteurs'!BG55-'en niveau par secteurs'!N55</f>
        <v>0</v>
      </c>
      <c r="F54" s="1">
        <f>(SUM('en niveau par secteurs'!BH55:BL55)-SUM('en niveau par secteurs'!O55:S55))*'en niveau par secteurs'!$CM$15</f>
        <v>0</v>
      </c>
      <c r="G54" s="1">
        <f>SUM('en niveau par secteurs'!BO55:CE55)-SUM('en niveau par secteurs'!V55:AL55)</f>
        <v>0</v>
      </c>
      <c r="H54" s="48" t="e">
        <f>(('en niveau par secteurs'!CP55+'en niveau par secteurs'!CF55+'en niveau par secteurs'!CQ55)/('en niveau par secteurs'!CR55+'en niveau par secteurs'!AM55+'en niveau par secteurs'!CS55)-1)*100</f>
        <v>#DIV/0!</v>
      </c>
      <c r="I54" s="1">
        <f>'en niveau par secteurs'!CP55*'en niveau par secteurs'!CM55-'en niveau par secteurs'!CR55*'en niveau par secteurs'!AT55</f>
        <v>0</v>
      </c>
      <c r="J54" s="26"/>
      <c r="K54" s="24">
        <f>'en niveau par secteurs'!CQ55*'en niveau par secteurs'!$CM$15-'en niveau par secteurs'!CS55*'en niveau par secteurs'!$AT$15</f>
        <v>0</v>
      </c>
      <c r="L54" s="3" t="e">
        <f>(('en niveau par secteurs'!BM55+'en niveau par secteurs'!BN55)/('en niveau par secteurs'!T55+'en niveau par secteurs'!U55)-1)*100</f>
        <v>#DIV/0!</v>
      </c>
      <c r="M54" s="3" t="e">
        <f>('en niveau par secteurs'!CU55/'en niveau par secteurs'!CV55-1)*100</f>
        <v>#DIV/0!</v>
      </c>
      <c r="N54" s="3"/>
    </row>
    <row r="55" spans="1:14" hidden="1" x14ac:dyDescent="0.25">
      <c r="A55" s="3">
        <v>2056</v>
      </c>
      <c r="B55" s="1">
        <f>(('en niveau par secteurs'!AU56-('en niveau par secteurs'!B56))*'en niveau par secteurs'!$CM$15)</f>
        <v>0</v>
      </c>
      <c r="C55" s="1">
        <f>('en niveau par secteurs'!AW56-'en niveau par secteurs'!D56)</f>
        <v>0</v>
      </c>
      <c r="D55" s="1">
        <f>(SUM('en niveau par secteurs'!AX56:BF56)-SUM('en niveau par secteurs'!E56:M56))*'en niveau par secteurs'!$CM$15</f>
        <v>0</v>
      </c>
      <c r="E55" s="1">
        <f>'en niveau par secteurs'!BG56-'en niveau par secteurs'!N56</f>
        <v>0</v>
      </c>
      <c r="F55" s="1">
        <f>(SUM('en niveau par secteurs'!BH56:BL56)-SUM('en niveau par secteurs'!O56:S56))*'en niveau par secteurs'!$CM$15</f>
        <v>0</v>
      </c>
      <c r="G55" s="1">
        <f>SUM('en niveau par secteurs'!BO56:CE56)-SUM('en niveau par secteurs'!V56:AL56)</f>
        <v>0</v>
      </c>
      <c r="H55" s="48" t="e">
        <f>(('en niveau par secteurs'!CP56+'en niveau par secteurs'!CF56+'en niveau par secteurs'!CQ56)/('en niveau par secteurs'!CR56+'en niveau par secteurs'!AM56+'en niveau par secteurs'!CS56)-1)*100</f>
        <v>#DIV/0!</v>
      </c>
      <c r="I55" s="1">
        <f>'en niveau par secteurs'!CP56*'en niveau par secteurs'!CM56-'en niveau par secteurs'!CR56*'en niveau par secteurs'!AT56</f>
        <v>0</v>
      </c>
      <c r="J55" s="26"/>
      <c r="K55" s="24">
        <f>'en niveau par secteurs'!CQ56*'en niveau par secteurs'!$CM$15-'en niveau par secteurs'!CS56*'en niveau par secteurs'!$AT$15</f>
        <v>0</v>
      </c>
      <c r="L55" s="3" t="e">
        <f>(('en niveau par secteurs'!BM56+'en niveau par secteurs'!BN56)/('en niveau par secteurs'!T56+'en niveau par secteurs'!U56)-1)*100</f>
        <v>#DIV/0!</v>
      </c>
      <c r="M55" s="3" t="e">
        <f>('en niveau par secteurs'!CU56/'en niveau par secteurs'!CV56-1)*100</f>
        <v>#DIV/0!</v>
      </c>
      <c r="N55" s="3"/>
    </row>
    <row r="56" spans="1:14" hidden="1" x14ac:dyDescent="0.25">
      <c r="A56" s="3">
        <v>2057</v>
      </c>
      <c r="B56" s="1">
        <f>(('en niveau par secteurs'!AU57-('en niveau par secteurs'!B57))*'en niveau par secteurs'!$CM$15)</f>
        <v>0</v>
      </c>
      <c r="C56" s="1">
        <f>('en niveau par secteurs'!AW57-'en niveau par secteurs'!D57)</f>
        <v>0</v>
      </c>
      <c r="D56" s="1">
        <f>(SUM('en niveau par secteurs'!AX57:BF57)-SUM('en niveau par secteurs'!E57:M57))*'en niveau par secteurs'!$CM$15</f>
        <v>0</v>
      </c>
      <c r="E56" s="1">
        <f>'en niveau par secteurs'!BG57-'en niveau par secteurs'!N57</f>
        <v>0</v>
      </c>
      <c r="F56" s="1">
        <f>(SUM('en niveau par secteurs'!BH57:BL57)-SUM('en niveau par secteurs'!O57:S57))*'en niveau par secteurs'!$CM$15</f>
        <v>0</v>
      </c>
      <c r="G56" s="1">
        <f>SUM('en niveau par secteurs'!BO57:CE57)-SUM('en niveau par secteurs'!V57:AL57)</f>
        <v>0</v>
      </c>
      <c r="H56" s="48" t="e">
        <f>(('en niveau par secteurs'!CP57+'en niveau par secteurs'!CF57+'en niveau par secteurs'!CQ57)/('en niveau par secteurs'!CR57+'en niveau par secteurs'!AM57+'en niveau par secteurs'!CS57)-1)*100</f>
        <v>#DIV/0!</v>
      </c>
      <c r="I56" s="1">
        <f>'en niveau par secteurs'!CP57*'en niveau par secteurs'!CM57-'en niveau par secteurs'!CR57*'en niveau par secteurs'!AT57</f>
        <v>0</v>
      </c>
      <c r="J56" s="26"/>
      <c r="K56" s="24">
        <f>'en niveau par secteurs'!CQ57*'en niveau par secteurs'!$CM$15-'en niveau par secteurs'!CS57*'en niveau par secteurs'!$AT$15</f>
        <v>0</v>
      </c>
      <c r="L56" s="3" t="e">
        <f>(('en niveau par secteurs'!BM57+'en niveau par secteurs'!BN57)/('en niveau par secteurs'!T57+'en niveau par secteurs'!U57)-1)*100</f>
        <v>#DIV/0!</v>
      </c>
      <c r="M56" s="3" t="e">
        <f>('en niveau par secteurs'!CU57/'en niveau par secteurs'!CV57-1)*100</f>
        <v>#DIV/0!</v>
      </c>
      <c r="N56" s="3"/>
    </row>
    <row r="57" spans="1:14" hidden="1" x14ac:dyDescent="0.25">
      <c r="A57" s="3">
        <v>2058</v>
      </c>
      <c r="B57" s="1">
        <f>(('en niveau par secteurs'!AU58-('en niveau par secteurs'!B58))*'en niveau par secteurs'!$CM$15)</f>
        <v>0</v>
      </c>
      <c r="C57" s="1">
        <f>('en niveau par secteurs'!AW58-'en niveau par secteurs'!D58)</f>
        <v>0</v>
      </c>
      <c r="D57" s="1">
        <f>(SUM('en niveau par secteurs'!AX58:BF58)-SUM('en niveau par secteurs'!E58:M58))*'en niveau par secteurs'!$CM$15</f>
        <v>0</v>
      </c>
      <c r="E57" s="1">
        <f>'en niveau par secteurs'!BG58-'en niveau par secteurs'!N58</f>
        <v>0</v>
      </c>
      <c r="F57" s="1">
        <f>(SUM('en niveau par secteurs'!BH58:BL58)-SUM('en niveau par secteurs'!O58:S58))*'en niveau par secteurs'!$CM$15</f>
        <v>0</v>
      </c>
      <c r="G57" s="1">
        <f>SUM('en niveau par secteurs'!BO58:CE58)-SUM('en niveau par secteurs'!V58:AL58)</f>
        <v>0</v>
      </c>
      <c r="H57" s="48" t="e">
        <f>(('en niveau par secteurs'!CP58+'en niveau par secteurs'!CF58+'en niveau par secteurs'!CQ58)/('en niveau par secteurs'!CR58+'en niveau par secteurs'!AM58+'en niveau par secteurs'!CS58)-1)*100</f>
        <v>#DIV/0!</v>
      </c>
      <c r="I57" s="1">
        <f>'en niveau par secteurs'!CP58*'en niveau par secteurs'!CM58-'en niveau par secteurs'!CR58*'en niveau par secteurs'!AT58</f>
        <v>0</v>
      </c>
      <c r="J57" s="26"/>
      <c r="K57" s="24">
        <f>'en niveau par secteurs'!CQ58*'en niveau par secteurs'!$CM$15-'en niveau par secteurs'!CS58*'en niveau par secteurs'!$AT$15</f>
        <v>0</v>
      </c>
      <c r="L57" s="3" t="e">
        <f>(('en niveau par secteurs'!BM58+'en niveau par secteurs'!BN58)/('en niveau par secteurs'!T58+'en niveau par secteurs'!U58)-1)*100</f>
        <v>#DIV/0!</v>
      </c>
      <c r="M57" s="3" t="e">
        <f>('en niveau par secteurs'!CU58/'en niveau par secteurs'!CV58-1)*100</f>
        <v>#DIV/0!</v>
      </c>
      <c r="N57" s="3"/>
    </row>
    <row r="58" spans="1:14" hidden="1" x14ac:dyDescent="0.25">
      <c r="A58" s="3">
        <v>2059</v>
      </c>
      <c r="B58" s="1">
        <f>(('en niveau par secteurs'!AU59-('en niveau par secteurs'!B59))*'en niveau par secteurs'!$CM$15)</f>
        <v>0</v>
      </c>
      <c r="C58" s="1">
        <f>('en niveau par secteurs'!AW59-'en niveau par secteurs'!D59)</f>
        <v>0</v>
      </c>
      <c r="D58" s="1">
        <f>(SUM('en niveau par secteurs'!AX59:BF59)-SUM('en niveau par secteurs'!E59:M59))*'en niveau par secteurs'!$CM$15</f>
        <v>0</v>
      </c>
      <c r="E58" s="1">
        <f>'en niveau par secteurs'!BG59-'en niveau par secteurs'!N59</f>
        <v>0</v>
      </c>
      <c r="F58" s="1">
        <f>(SUM('en niveau par secteurs'!BH59:BL59)-SUM('en niveau par secteurs'!O59:S59))*'en niveau par secteurs'!$CM$15</f>
        <v>0</v>
      </c>
      <c r="G58" s="1">
        <f>SUM('en niveau par secteurs'!BO59:CE59)-SUM('en niveau par secteurs'!V59:AL59)</f>
        <v>0</v>
      </c>
      <c r="H58" s="48" t="e">
        <f>(('en niveau par secteurs'!CP59+'en niveau par secteurs'!CF59+'en niveau par secteurs'!CQ59)/('en niveau par secteurs'!CR59+'en niveau par secteurs'!AM59+'en niveau par secteurs'!CS59)-1)*100</f>
        <v>#DIV/0!</v>
      </c>
      <c r="I58" s="1">
        <f>'en niveau par secteurs'!CP59*'en niveau par secteurs'!CM59-'en niveau par secteurs'!CR59*'en niveau par secteurs'!AT59</f>
        <v>0</v>
      </c>
      <c r="J58" s="26"/>
      <c r="K58" s="24">
        <f>'en niveau par secteurs'!CQ59*'en niveau par secteurs'!$CM$15-'en niveau par secteurs'!CS59*'en niveau par secteurs'!$AT$15</f>
        <v>0</v>
      </c>
      <c r="L58" s="3" t="e">
        <f>(('en niveau par secteurs'!BM59+'en niveau par secteurs'!BN59)/('en niveau par secteurs'!T59+'en niveau par secteurs'!U59)-1)*100</f>
        <v>#DIV/0!</v>
      </c>
      <c r="M58" s="3" t="e">
        <f>('en niveau par secteurs'!CU59/'en niveau par secteurs'!CV59-1)*100</f>
        <v>#DIV/0!</v>
      </c>
      <c r="N58" s="3"/>
    </row>
    <row r="59" spans="1:14" hidden="1" x14ac:dyDescent="0.25">
      <c r="A59" s="3">
        <v>2060</v>
      </c>
      <c r="B59" s="1">
        <f>(('en niveau par secteurs'!AU60-('en niveau par secteurs'!B60))*'en niveau par secteurs'!$CM$15)</f>
        <v>0</v>
      </c>
      <c r="C59" s="1">
        <f>('en niveau par secteurs'!AW60-'en niveau par secteurs'!D60)</f>
        <v>0</v>
      </c>
      <c r="D59" s="1">
        <f>(SUM('en niveau par secteurs'!AX60:BF60)-SUM('en niveau par secteurs'!E60:M60))*'en niveau par secteurs'!$CM$15</f>
        <v>0</v>
      </c>
      <c r="E59" s="1">
        <f>'en niveau par secteurs'!BG60-'en niveau par secteurs'!N60</f>
        <v>0</v>
      </c>
      <c r="F59" s="1">
        <f>(SUM('en niveau par secteurs'!BH60:BL60)-SUM('en niveau par secteurs'!O60:S60))*'en niveau par secteurs'!$CM$15</f>
        <v>0</v>
      </c>
      <c r="G59" s="1">
        <f>SUM('en niveau par secteurs'!BO60:CE60)-SUM('en niveau par secteurs'!V60:AL60)</f>
        <v>0</v>
      </c>
      <c r="H59" s="48" t="e">
        <f>(('en niveau par secteurs'!CP60+'en niveau par secteurs'!CF60+'en niveau par secteurs'!CQ60)/('en niveau par secteurs'!CR60+'en niveau par secteurs'!AM60+'en niveau par secteurs'!CS60)-1)*100</f>
        <v>#DIV/0!</v>
      </c>
      <c r="I59" s="1">
        <f>'en niveau par secteurs'!CP60*'en niveau par secteurs'!CM60-'en niveau par secteurs'!CR60*'en niveau par secteurs'!AT60</f>
        <v>0</v>
      </c>
      <c r="J59" s="26"/>
      <c r="K59" s="24">
        <f>'en niveau par secteurs'!CQ60*'en niveau par secteurs'!$CM$15-'en niveau par secteurs'!CS60*'en niveau par secteurs'!$AT$15</f>
        <v>0</v>
      </c>
      <c r="L59" s="3" t="e">
        <f>(('en niveau par secteurs'!BM60+'en niveau par secteurs'!BN60)/('en niveau par secteurs'!T60+'en niveau par secteurs'!U60)-1)*100</f>
        <v>#DIV/0!</v>
      </c>
      <c r="M59" s="3" t="e">
        <f>('en niveau par secteurs'!CU60/'en niveau par secteurs'!CV60-1)*100</f>
        <v>#DIV/0!</v>
      </c>
      <c r="N59" s="3"/>
    </row>
    <row r="60" spans="1:14" hidden="1" x14ac:dyDescent="0.25">
      <c r="A60" s="3">
        <v>2061</v>
      </c>
      <c r="B60" s="1">
        <f>(('en niveau par secteurs'!AU61-('en niveau par secteurs'!B61))*'en niveau par secteurs'!$CM$15)</f>
        <v>0</v>
      </c>
      <c r="C60" s="1">
        <f>('en niveau par secteurs'!AW61-'en niveau par secteurs'!D61)</f>
        <v>0</v>
      </c>
      <c r="D60" s="1">
        <f>(SUM('en niveau par secteurs'!AX61:BF61)-SUM('en niveau par secteurs'!E61:M61))*'en niveau par secteurs'!$CM$15</f>
        <v>0</v>
      </c>
      <c r="E60" s="1">
        <f>'en niveau par secteurs'!BG61-'en niveau par secteurs'!N61</f>
        <v>0</v>
      </c>
      <c r="F60" s="1">
        <f>(SUM('en niveau par secteurs'!BH61:BL61)-SUM('en niveau par secteurs'!O61:S61))*'en niveau par secteurs'!$CM$15</f>
        <v>0</v>
      </c>
      <c r="G60" s="1">
        <f>SUM('en niveau par secteurs'!BO61:CE61)-SUM('en niveau par secteurs'!V61:AL61)</f>
        <v>0</v>
      </c>
      <c r="H60" s="48" t="e">
        <f>(('en niveau par secteurs'!CP61+'en niveau par secteurs'!CF61+'en niveau par secteurs'!CQ61)/('en niveau par secteurs'!CR61+'en niveau par secteurs'!AM61+'en niveau par secteurs'!CS61)-1)*100</f>
        <v>#DIV/0!</v>
      </c>
      <c r="I60" s="1">
        <f>'en niveau par secteurs'!CP61*'en niveau par secteurs'!CM61-'en niveau par secteurs'!CR61*'en niveau par secteurs'!AT61</f>
        <v>0</v>
      </c>
      <c r="J60" s="26"/>
      <c r="K60" s="24">
        <f>'en niveau par secteurs'!CQ61*'en niveau par secteurs'!$CM$15-'en niveau par secteurs'!CS61*'en niveau par secteurs'!$AT$15</f>
        <v>0</v>
      </c>
      <c r="L60" s="3" t="e">
        <f>(('en niveau par secteurs'!BM61+'en niveau par secteurs'!BN61)/('en niveau par secteurs'!T61+'en niveau par secteurs'!U61)-1)*100</f>
        <v>#DIV/0!</v>
      </c>
      <c r="M60" s="3" t="e">
        <f>('en niveau par secteurs'!CU61/'en niveau par secteurs'!CV61-1)*100</f>
        <v>#DIV/0!</v>
      </c>
      <c r="N60" s="3"/>
    </row>
    <row r="61" spans="1:14" hidden="1" x14ac:dyDescent="0.25">
      <c r="A61" s="3">
        <v>2062</v>
      </c>
      <c r="B61" s="1">
        <f>(('en niveau par secteurs'!AU62-('en niveau par secteurs'!B62))*'en niveau par secteurs'!$CM$15)</f>
        <v>0</v>
      </c>
      <c r="C61" s="1">
        <f>('en niveau par secteurs'!AW62-'en niveau par secteurs'!D62)</f>
        <v>0</v>
      </c>
      <c r="D61" s="1">
        <f>(SUM('en niveau par secteurs'!AX62:BF62)-SUM('en niveau par secteurs'!E62:M62))*'en niveau par secteurs'!$CM$15</f>
        <v>0</v>
      </c>
      <c r="E61" s="1">
        <f>'en niveau par secteurs'!BG62-'en niveau par secteurs'!N62</f>
        <v>0</v>
      </c>
      <c r="F61" s="1">
        <f>(SUM('en niveau par secteurs'!BH62:BL62)-SUM('en niveau par secteurs'!O62:S62))*'en niveau par secteurs'!$CM$15</f>
        <v>0</v>
      </c>
      <c r="G61" s="1">
        <f>SUM('en niveau par secteurs'!BO62:CE62)-SUM('en niveau par secteurs'!V62:AL62)</f>
        <v>0</v>
      </c>
      <c r="H61" s="48" t="e">
        <f>(('en niveau par secteurs'!CP62+'en niveau par secteurs'!CF62+'en niveau par secteurs'!CQ62)/('en niveau par secteurs'!CR62+'en niveau par secteurs'!AM62+'en niveau par secteurs'!CS62)-1)*100</f>
        <v>#DIV/0!</v>
      </c>
      <c r="I61" s="1">
        <f>'en niveau par secteurs'!CP62*'en niveau par secteurs'!CM62-'en niveau par secteurs'!CR62*'en niveau par secteurs'!AT62</f>
        <v>0</v>
      </c>
      <c r="J61" s="26"/>
      <c r="K61" s="24">
        <f>'en niveau par secteurs'!CQ62*'en niveau par secteurs'!$CM$15-'en niveau par secteurs'!CS62*'en niveau par secteurs'!$AT$15</f>
        <v>0</v>
      </c>
      <c r="L61" s="3" t="e">
        <f>(('en niveau par secteurs'!BM62+'en niveau par secteurs'!BN62)/('en niveau par secteurs'!T62+'en niveau par secteurs'!U62)-1)*100</f>
        <v>#DIV/0!</v>
      </c>
      <c r="M61" s="3" t="e">
        <f>('en niveau par secteurs'!CU62/'en niveau par secteurs'!CV62-1)*100</f>
        <v>#DIV/0!</v>
      </c>
      <c r="N61" s="3"/>
    </row>
    <row r="62" spans="1:14" hidden="1" x14ac:dyDescent="0.25">
      <c r="A62" s="3">
        <v>2063</v>
      </c>
      <c r="B62" s="1">
        <f>(('en niveau par secteurs'!AU63-('en niveau par secteurs'!B63))*'en niveau par secteurs'!$CM$15)</f>
        <v>0</v>
      </c>
      <c r="C62" s="1">
        <f>('en niveau par secteurs'!AW63-'en niveau par secteurs'!D63)</f>
        <v>0</v>
      </c>
      <c r="D62" s="1">
        <f>(SUM('en niveau par secteurs'!AX63:BF63)-SUM('en niveau par secteurs'!E63:M63))*'en niveau par secteurs'!$CM$15</f>
        <v>0</v>
      </c>
      <c r="E62" s="1">
        <f>'en niveau par secteurs'!BG63-'en niveau par secteurs'!N63</f>
        <v>0</v>
      </c>
      <c r="F62" s="1">
        <f>(SUM('en niveau par secteurs'!BH63:BL63)-SUM('en niveau par secteurs'!O63:S63))*'en niveau par secteurs'!$CM$15</f>
        <v>0</v>
      </c>
      <c r="G62" s="1">
        <f>SUM('en niveau par secteurs'!BO63:CE63)-SUM('en niveau par secteurs'!V63:AL63)</f>
        <v>0</v>
      </c>
      <c r="H62" s="48" t="e">
        <f>(('en niveau par secteurs'!CP63+'en niveau par secteurs'!CF63+'en niveau par secteurs'!CQ63)/('en niveau par secteurs'!CR63+'en niveau par secteurs'!AM63+'en niveau par secteurs'!CS63)-1)*100</f>
        <v>#DIV/0!</v>
      </c>
      <c r="I62" s="1">
        <f>'en niveau par secteurs'!CP63*'en niveau par secteurs'!CM63-'en niveau par secteurs'!CR63*'en niveau par secteurs'!AT63</f>
        <v>0</v>
      </c>
      <c r="J62" s="26"/>
      <c r="K62" s="24">
        <f>'en niveau par secteurs'!CQ63*'en niveau par secteurs'!$CM$15-'en niveau par secteurs'!CS63*'en niveau par secteurs'!$AT$15</f>
        <v>0</v>
      </c>
      <c r="L62" s="3" t="e">
        <f>(('en niveau par secteurs'!BM63+'en niveau par secteurs'!BN63)/('en niveau par secteurs'!T63+'en niveau par secteurs'!U63)-1)*100</f>
        <v>#DIV/0!</v>
      </c>
      <c r="M62" s="3" t="e">
        <f>('en niveau par secteurs'!CU63/'en niveau par secteurs'!CV63-1)*100</f>
        <v>#DIV/0!</v>
      </c>
      <c r="N62" s="3"/>
    </row>
    <row r="63" spans="1:14" hidden="1" x14ac:dyDescent="0.25">
      <c r="A63" s="3">
        <v>2064</v>
      </c>
      <c r="B63" s="1">
        <f>(('en niveau par secteurs'!AU64-('en niveau par secteurs'!B64))*'en niveau par secteurs'!$CM$15)</f>
        <v>0</v>
      </c>
      <c r="C63" s="1">
        <f>('en niveau par secteurs'!AW64-'en niveau par secteurs'!D64)</f>
        <v>0</v>
      </c>
      <c r="D63" s="1">
        <f>(SUM('en niveau par secteurs'!AX64:BF64)-SUM('en niveau par secteurs'!E64:M64))*'en niveau par secteurs'!$CM$15</f>
        <v>0</v>
      </c>
      <c r="E63" s="1">
        <f>'en niveau par secteurs'!BG64-'en niveau par secteurs'!N64</f>
        <v>0</v>
      </c>
      <c r="F63" s="1">
        <f>(SUM('en niveau par secteurs'!BH64:BL64)-SUM('en niveau par secteurs'!O64:S64))*'en niveau par secteurs'!$CM$15</f>
        <v>0</v>
      </c>
      <c r="G63" s="1">
        <f>SUM('en niveau par secteurs'!BO64:CE64)-SUM('en niveau par secteurs'!V64:AL64)</f>
        <v>0</v>
      </c>
      <c r="H63" s="48" t="e">
        <f>(('en niveau par secteurs'!CP64+'en niveau par secteurs'!CF64+'en niveau par secteurs'!CQ64)/('en niveau par secteurs'!CR64+'en niveau par secteurs'!AM64+'en niveau par secteurs'!CS64)-1)*100</f>
        <v>#DIV/0!</v>
      </c>
      <c r="I63" s="1">
        <f>'en niveau par secteurs'!CP64*'en niveau par secteurs'!CM64-'en niveau par secteurs'!CR64*'en niveau par secteurs'!AT64</f>
        <v>0</v>
      </c>
      <c r="J63" s="26"/>
      <c r="K63" s="24">
        <f>'en niveau par secteurs'!CQ64*'en niveau par secteurs'!$CM$15-'en niveau par secteurs'!CS64*'en niveau par secteurs'!$AT$15</f>
        <v>0</v>
      </c>
      <c r="L63" s="3" t="e">
        <f>(('en niveau par secteurs'!BM64+'en niveau par secteurs'!BN64)/('en niveau par secteurs'!T64+'en niveau par secteurs'!U64)-1)*100</f>
        <v>#DIV/0!</v>
      </c>
      <c r="M63" s="3" t="e">
        <f>('en niveau par secteurs'!CU64/'en niveau par secteurs'!CV64-1)*100</f>
        <v>#DIV/0!</v>
      </c>
      <c r="N63" s="3"/>
    </row>
    <row r="64" spans="1:14" hidden="1" x14ac:dyDescent="0.25">
      <c r="A64" s="3">
        <v>2065</v>
      </c>
      <c r="B64" s="1">
        <f>(('en niveau par secteurs'!AU65-('en niveau par secteurs'!B65))*'en niveau par secteurs'!$CM$15)</f>
        <v>0</v>
      </c>
      <c r="C64" s="1">
        <f>('en niveau par secteurs'!AW65-'en niveau par secteurs'!D65)</f>
        <v>0</v>
      </c>
      <c r="D64" s="1">
        <f>(SUM('en niveau par secteurs'!AX65:BF65)-SUM('en niveau par secteurs'!E65:M65))*'en niveau par secteurs'!$CM$15</f>
        <v>0</v>
      </c>
      <c r="E64" s="1">
        <f>'en niveau par secteurs'!BG65-'en niveau par secteurs'!N65</f>
        <v>0</v>
      </c>
      <c r="F64" s="1">
        <f>(SUM('en niveau par secteurs'!BH65:BL65)-SUM('en niveau par secteurs'!O65:S65))*'en niveau par secteurs'!$CM$15</f>
        <v>0</v>
      </c>
      <c r="G64" s="1">
        <f>SUM('en niveau par secteurs'!BO65:CE65)-SUM('en niveau par secteurs'!V65:AL65)</f>
        <v>0</v>
      </c>
      <c r="H64" s="48" t="e">
        <f>(('en niveau par secteurs'!CP65+'en niveau par secteurs'!CF65+'en niveau par secteurs'!CQ65)/('en niveau par secteurs'!CR65+'en niveau par secteurs'!AM65+'en niveau par secteurs'!CS65)-1)*100</f>
        <v>#DIV/0!</v>
      </c>
      <c r="I64" s="1">
        <f>'en niveau par secteurs'!CP65*'en niveau par secteurs'!CM65-'en niveau par secteurs'!CR65*'en niveau par secteurs'!AT65</f>
        <v>0</v>
      </c>
      <c r="J64" s="26"/>
      <c r="K64" s="24">
        <f>'en niveau par secteurs'!CQ65*'en niveau par secteurs'!$CM$15-'en niveau par secteurs'!CS65*'en niveau par secteurs'!$AT$15</f>
        <v>0</v>
      </c>
      <c r="L64" s="3" t="e">
        <f>(('en niveau par secteurs'!BM65+'en niveau par secteurs'!BN65)/('en niveau par secteurs'!T65+'en niveau par secteurs'!U65)-1)*100</f>
        <v>#DIV/0!</v>
      </c>
      <c r="M64" s="3" t="e">
        <f>('en niveau par secteurs'!CU65/'en niveau par secteurs'!CV65-1)*100</f>
        <v>#DIV/0!</v>
      </c>
      <c r="N64" s="3"/>
    </row>
    <row r="65" spans="1:14" hidden="1" x14ac:dyDescent="0.25">
      <c r="A65" s="3">
        <v>2066</v>
      </c>
      <c r="B65" s="1">
        <f>(('en niveau par secteurs'!AU66-('en niveau par secteurs'!B66))*'en niveau par secteurs'!$CM$15)</f>
        <v>0</v>
      </c>
      <c r="C65" s="1">
        <f>('en niveau par secteurs'!AW66-'en niveau par secteurs'!D66)</f>
        <v>0</v>
      </c>
      <c r="D65" s="1">
        <f>(SUM('en niveau par secteurs'!AX66:BF66)-SUM('en niveau par secteurs'!E66:M66))*'en niveau par secteurs'!$CM$15</f>
        <v>0</v>
      </c>
      <c r="E65" s="1">
        <f>'en niveau par secteurs'!BG66-'en niveau par secteurs'!N66</f>
        <v>0</v>
      </c>
      <c r="F65" s="1">
        <f>(SUM('en niveau par secteurs'!BH66:BL66)-SUM('en niveau par secteurs'!O66:S66))*'en niveau par secteurs'!$CM$15</f>
        <v>0</v>
      </c>
      <c r="G65" s="1">
        <f>SUM('en niveau par secteurs'!BO66:CE66)-SUM('en niveau par secteurs'!V66:AL66)</f>
        <v>0</v>
      </c>
      <c r="H65" s="48" t="e">
        <f>(('en niveau par secteurs'!CP66+'en niveau par secteurs'!CF66+'en niveau par secteurs'!CQ66)/('en niveau par secteurs'!CR66+'en niveau par secteurs'!AM66+'en niveau par secteurs'!CS66)-1)*100</f>
        <v>#DIV/0!</v>
      </c>
      <c r="I65" s="1">
        <f>'en niveau par secteurs'!CP66*'en niveau par secteurs'!CM66-'en niveau par secteurs'!CR66*'en niveau par secteurs'!AT66</f>
        <v>0</v>
      </c>
      <c r="J65" s="26"/>
      <c r="K65" s="24">
        <f>'en niveau par secteurs'!CQ66*'en niveau par secteurs'!$CM$15-'en niveau par secteurs'!CS66*'en niveau par secteurs'!$AT$15</f>
        <v>0</v>
      </c>
      <c r="L65" s="3" t="e">
        <f>(('en niveau par secteurs'!BM66+'en niveau par secteurs'!BN66)/('en niveau par secteurs'!T66+'en niveau par secteurs'!U66)-1)*100</f>
        <v>#DIV/0!</v>
      </c>
      <c r="M65" s="3" t="e">
        <f>('en niveau par secteurs'!CU66/'en niveau par secteurs'!CV66-1)*100</f>
        <v>#DIV/0!</v>
      </c>
      <c r="N65" s="3"/>
    </row>
    <row r="66" spans="1:14" hidden="1" x14ac:dyDescent="0.25">
      <c r="A66" s="3">
        <v>2067</v>
      </c>
      <c r="B66" s="1">
        <f>(('en niveau par secteurs'!AU67-('en niveau par secteurs'!B67))*'en niveau par secteurs'!$CM$15)</f>
        <v>0</v>
      </c>
      <c r="C66" s="1">
        <f>('en niveau par secteurs'!AW67-'en niveau par secteurs'!D67)</f>
        <v>0</v>
      </c>
      <c r="D66" s="1">
        <f>(SUM('en niveau par secteurs'!AX67:BF67)-SUM('en niveau par secteurs'!E67:M67))*'en niveau par secteurs'!$CM$15</f>
        <v>0</v>
      </c>
      <c r="E66" s="1">
        <f>'en niveau par secteurs'!BG67-'en niveau par secteurs'!N67</f>
        <v>0</v>
      </c>
      <c r="F66" s="1">
        <f>(SUM('en niveau par secteurs'!BH67:BL67)-SUM('en niveau par secteurs'!O67:S67))*'en niveau par secteurs'!$CM$15</f>
        <v>0</v>
      </c>
      <c r="G66" s="1">
        <f>SUM('en niveau par secteurs'!BO67:CE67)-SUM('en niveau par secteurs'!V67:AL67)</f>
        <v>0</v>
      </c>
      <c r="H66" s="48" t="e">
        <f>(('en niveau par secteurs'!CP67+'en niveau par secteurs'!CF67+'en niveau par secteurs'!CQ67)/('en niveau par secteurs'!CR67+'en niveau par secteurs'!AM67+'en niveau par secteurs'!CS67)-1)*100</f>
        <v>#DIV/0!</v>
      </c>
      <c r="I66" s="1">
        <f>'en niveau par secteurs'!CP67*'en niveau par secteurs'!CM67-'en niveau par secteurs'!CR67*'en niveau par secteurs'!AT67</f>
        <v>0</v>
      </c>
      <c r="J66" s="26"/>
      <c r="K66" s="24">
        <f>'en niveau par secteurs'!CQ67*'en niveau par secteurs'!$CM$15-'en niveau par secteurs'!CS67*'en niveau par secteurs'!$AT$15</f>
        <v>0</v>
      </c>
      <c r="L66" s="3" t="e">
        <f>(('en niveau par secteurs'!BM67+'en niveau par secteurs'!BN67)/('en niveau par secteurs'!T67+'en niveau par secteurs'!U67)-1)*100</f>
        <v>#DIV/0!</v>
      </c>
      <c r="M66" s="3" t="e">
        <f>('en niveau par secteurs'!CU67/'en niveau par secteurs'!CV67-1)*100</f>
        <v>#DIV/0!</v>
      </c>
      <c r="N66" s="3"/>
    </row>
    <row r="67" spans="1:14" hidden="1" x14ac:dyDescent="0.25">
      <c r="A67" s="3">
        <v>2068</v>
      </c>
      <c r="B67" s="1">
        <f>(('en niveau par secteurs'!AU68-('en niveau par secteurs'!B68))*'en niveau par secteurs'!$CM$15)</f>
        <v>0</v>
      </c>
      <c r="C67" s="1">
        <f>('en niveau par secteurs'!AW68-'en niveau par secteurs'!D68)</f>
        <v>0</v>
      </c>
      <c r="D67" s="1">
        <f>(SUM('en niveau par secteurs'!AX68:BF68)-SUM('en niveau par secteurs'!E68:M68))*'en niveau par secteurs'!$CM$15</f>
        <v>0</v>
      </c>
      <c r="E67" s="1">
        <f>'en niveau par secteurs'!BG68-'en niveau par secteurs'!N68</f>
        <v>0</v>
      </c>
      <c r="F67" s="1">
        <f>(SUM('en niveau par secteurs'!BH68:BL68)-SUM('en niveau par secteurs'!O68:S68))*'en niveau par secteurs'!$CM$15</f>
        <v>0</v>
      </c>
      <c r="G67" s="1">
        <f>SUM('en niveau par secteurs'!BO68:CE68)-SUM('en niveau par secteurs'!V68:AL68)</f>
        <v>0</v>
      </c>
      <c r="H67" s="48" t="e">
        <f>(('en niveau par secteurs'!CP68+'en niveau par secteurs'!CF68+'en niveau par secteurs'!CQ68)/('en niveau par secteurs'!CR68+'en niveau par secteurs'!AM68+'en niveau par secteurs'!CS68)-1)*100</f>
        <v>#DIV/0!</v>
      </c>
      <c r="I67" s="1">
        <f>'en niveau par secteurs'!CP68*'en niveau par secteurs'!CM68-'en niveau par secteurs'!CR68*'en niveau par secteurs'!AT68</f>
        <v>0</v>
      </c>
      <c r="J67" s="26"/>
      <c r="K67" s="24">
        <f>'en niveau par secteurs'!CQ68*'en niveau par secteurs'!$CM$15-'en niveau par secteurs'!CS68*'en niveau par secteurs'!$AT$15</f>
        <v>0</v>
      </c>
      <c r="L67" s="3" t="e">
        <f>(('en niveau par secteurs'!BM68+'en niveau par secteurs'!BN68)/('en niveau par secteurs'!T68+'en niveau par secteurs'!U68)-1)*100</f>
        <v>#DIV/0!</v>
      </c>
      <c r="M67" s="3" t="e">
        <f>('en niveau par secteurs'!CU68/'en niveau par secteurs'!CV68-1)*100</f>
        <v>#DIV/0!</v>
      </c>
      <c r="N67" s="3"/>
    </row>
    <row r="68" spans="1:14" hidden="1" x14ac:dyDescent="0.25">
      <c r="A68" s="3">
        <v>2069</v>
      </c>
      <c r="B68" s="1">
        <f>(('en niveau par secteurs'!AU69-('en niveau par secteurs'!B69))*'en niveau par secteurs'!$CM$15)</f>
        <v>0</v>
      </c>
      <c r="C68" s="1">
        <f>('en niveau par secteurs'!AW69-'en niveau par secteurs'!D69)</f>
        <v>0</v>
      </c>
      <c r="D68" s="1">
        <f>(SUM('en niveau par secteurs'!AX69:BF69)-SUM('en niveau par secteurs'!E69:M69))*'en niveau par secteurs'!$CM$15</f>
        <v>0</v>
      </c>
      <c r="E68" s="1">
        <f>'en niveau par secteurs'!BG69-'en niveau par secteurs'!N69</f>
        <v>0</v>
      </c>
      <c r="F68" s="1">
        <f>(SUM('en niveau par secteurs'!BH69:BL69)-SUM('en niveau par secteurs'!O69:S69))*'en niveau par secteurs'!$CM$15</f>
        <v>0</v>
      </c>
      <c r="G68" s="1">
        <f>SUM('en niveau par secteurs'!BO69:CE69)-SUM('en niveau par secteurs'!V69:AL69)</f>
        <v>0</v>
      </c>
      <c r="H68" s="48" t="e">
        <f>(('en niveau par secteurs'!CP69+'en niveau par secteurs'!CF69+'en niveau par secteurs'!CQ69)/('en niveau par secteurs'!CR69+'en niveau par secteurs'!AM69+'en niveau par secteurs'!CS69)-1)*100</f>
        <v>#DIV/0!</v>
      </c>
      <c r="I68" s="1">
        <f>'en niveau par secteurs'!CP69*'en niveau par secteurs'!CM69-'en niveau par secteurs'!CR69*'en niveau par secteurs'!AT69</f>
        <v>0</v>
      </c>
      <c r="J68" s="26"/>
      <c r="K68" s="24">
        <f>'en niveau par secteurs'!CQ69*'en niveau par secteurs'!$CM$15-'en niveau par secteurs'!CS69*'en niveau par secteurs'!$AT$15</f>
        <v>0</v>
      </c>
      <c r="L68" s="3" t="e">
        <f>(('en niveau par secteurs'!BM69+'en niveau par secteurs'!BN69)/('en niveau par secteurs'!T69+'en niveau par secteurs'!U69)-1)*100</f>
        <v>#DIV/0!</v>
      </c>
      <c r="M68" s="3" t="e">
        <f>('en niveau par secteurs'!CU69/'en niveau par secteurs'!CV69-1)*100</f>
        <v>#DIV/0!</v>
      </c>
      <c r="N68" s="3"/>
    </row>
    <row r="69" spans="1:14" hidden="1" x14ac:dyDescent="0.25">
      <c r="A69" s="3">
        <v>2070</v>
      </c>
      <c r="B69" s="1">
        <f>(('en niveau par secteurs'!AU70-('en niveau par secteurs'!B70))*'en niveau par secteurs'!$CM$15)</f>
        <v>0</v>
      </c>
      <c r="C69" s="1">
        <f>('en niveau par secteurs'!AW70-'en niveau par secteurs'!D70)</f>
        <v>0</v>
      </c>
      <c r="D69" s="1">
        <f>(SUM('en niveau par secteurs'!AX70:BF70)-SUM('en niveau par secteurs'!E70:M70))*'en niveau par secteurs'!$CM$15</f>
        <v>0</v>
      </c>
      <c r="E69" s="1">
        <f>'en niveau par secteurs'!BG70-'en niveau par secteurs'!N70</f>
        <v>0</v>
      </c>
      <c r="F69" s="1">
        <f>(SUM('en niveau par secteurs'!BH70:BL70)-SUM('en niveau par secteurs'!O70:S70))*'en niveau par secteurs'!$CM$15</f>
        <v>0</v>
      </c>
      <c r="G69" s="1">
        <f>SUM('en niveau par secteurs'!BO70:CE70)-SUM('en niveau par secteurs'!V70:AL70)</f>
        <v>0</v>
      </c>
      <c r="H69" s="48" t="e">
        <f>(('en niveau par secteurs'!CP70+'en niveau par secteurs'!CF70+'en niveau par secteurs'!CQ70)/('en niveau par secteurs'!CR70+'en niveau par secteurs'!AM70+'en niveau par secteurs'!CS70)-1)*100</f>
        <v>#DIV/0!</v>
      </c>
      <c r="I69" s="1">
        <f>'en niveau par secteurs'!CP70*'en niveau par secteurs'!CM70-'en niveau par secteurs'!CR70*'en niveau par secteurs'!AT70</f>
        <v>0</v>
      </c>
      <c r="J69" s="26"/>
      <c r="K69" s="24">
        <f>'en niveau par secteurs'!CQ70*'en niveau par secteurs'!$CM$15-'en niveau par secteurs'!CS70*'en niveau par secteurs'!$AT$15</f>
        <v>0</v>
      </c>
      <c r="L69" s="3" t="e">
        <f>(('en niveau par secteurs'!BM70+'en niveau par secteurs'!BN70)/('en niveau par secteurs'!T70+'en niveau par secteurs'!U70)-1)*100</f>
        <v>#DIV/0!</v>
      </c>
      <c r="M69" s="3" t="e">
        <f>('en niveau par secteurs'!CU70/'en niveau par secteurs'!CV70-1)*100</f>
        <v>#DIV/0!</v>
      </c>
      <c r="N69" s="3"/>
    </row>
    <row r="70" spans="1:14" hidden="1" x14ac:dyDescent="0.25">
      <c r="A70" s="3">
        <v>2071</v>
      </c>
      <c r="B70" s="1">
        <f>(('en niveau par secteurs'!AU71-('en niveau par secteurs'!B71))*'en niveau par secteurs'!$CM$15)</f>
        <v>0</v>
      </c>
      <c r="C70" s="1">
        <f>('en niveau par secteurs'!AW71-'en niveau par secteurs'!D71)</f>
        <v>0</v>
      </c>
      <c r="D70" s="1">
        <f>(SUM('en niveau par secteurs'!AX71:BF71)-SUM('en niveau par secteurs'!E71:M71))*'en niveau par secteurs'!$CM$15</f>
        <v>0</v>
      </c>
      <c r="E70" s="1">
        <f>'en niveau par secteurs'!BG71-'en niveau par secteurs'!N71</f>
        <v>0</v>
      </c>
      <c r="F70" s="1">
        <f>(SUM('en niveau par secteurs'!BH71:BL71)-SUM('en niveau par secteurs'!O71:S71))*'en niveau par secteurs'!$CM$15</f>
        <v>0</v>
      </c>
      <c r="G70" s="1">
        <f>SUM('en niveau par secteurs'!BO71:CE71)-SUM('en niveau par secteurs'!V71:AL71)</f>
        <v>0</v>
      </c>
      <c r="H70" s="48" t="e">
        <f>(('en niveau par secteurs'!CP71+'en niveau par secteurs'!CF71+'en niveau par secteurs'!CQ71)/('en niveau par secteurs'!CR71+'en niveau par secteurs'!AM71+'en niveau par secteurs'!CS71)-1)*100</f>
        <v>#DIV/0!</v>
      </c>
      <c r="I70" s="1">
        <f>'en niveau par secteurs'!CP71*'en niveau par secteurs'!CM71-'en niveau par secteurs'!CR71*'en niveau par secteurs'!AT71</f>
        <v>0</v>
      </c>
      <c r="J70" s="26"/>
      <c r="K70" s="24">
        <f>'en niveau par secteurs'!CQ71*'en niveau par secteurs'!$CM$15-'en niveau par secteurs'!CS71*'en niveau par secteurs'!$AT$15</f>
        <v>0</v>
      </c>
      <c r="L70" s="3" t="e">
        <f>(('en niveau par secteurs'!BM71+'en niveau par secteurs'!BN71)/('en niveau par secteurs'!T71+'en niveau par secteurs'!U71)-1)*100</f>
        <v>#DIV/0!</v>
      </c>
      <c r="M70" s="3" t="e">
        <f>('en niveau par secteurs'!CU71/'en niveau par secteurs'!CV71-1)*100</f>
        <v>#DIV/0!</v>
      </c>
      <c r="N70" s="3"/>
    </row>
    <row r="71" spans="1:14" hidden="1" x14ac:dyDescent="0.25">
      <c r="A71" s="3">
        <v>2072</v>
      </c>
      <c r="B71" s="1">
        <f>(('en niveau par secteurs'!AU72-('en niveau par secteurs'!B72))*'en niveau par secteurs'!$CM$15)</f>
        <v>0</v>
      </c>
      <c r="C71" s="1">
        <f>('en niveau par secteurs'!AW72-'en niveau par secteurs'!D72)</f>
        <v>0</v>
      </c>
      <c r="D71" s="1">
        <f>(SUM('en niveau par secteurs'!AX72:BF72)-SUM('en niveau par secteurs'!E72:M72))*'en niveau par secteurs'!$CM$15</f>
        <v>0</v>
      </c>
      <c r="E71" s="1">
        <f>'en niveau par secteurs'!BG72-'en niveau par secteurs'!N72</f>
        <v>0</v>
      </c>
      <c r="F71" s="1">
        <f>(SUM('en niveau par secteurs'!BH72:BL72)-SUM('en niveau par secteurs'!O72:S72))*'en niveau par secteurs'!$CM$15</f>
        <v>0</v>
      </c>
      <c r="G71" s="1">
        <f>SUM('en niveau par secteurs'!BO72:CE72)-SUM('en niveau par secteurs'!V72:AL72)</f>
        <v>0</v>
      </c>
      <c r="H71" s="48" t="e">
        <f>(('en niveau par secteurs'!CP72+'en niveau par secteurs'!CF72+'en niveau par secteurs'!CQ72)/('en niveau par secteurs'!CR72+'en niveau par secteurs'!AM72+'en niveau par secteurs'!CS72)-1)*100</f>
        <v>#DIV/0!</v>
      </c>
      <c r="I71" s="1">
        <f>'en niveau par secteurs'!CP72*'en niveau par secteurs'!CM72-'en niveau par secteurs'!CR72*'en niveau par secteurs'!AT72</f>
        <v>0</v>
      </c>
      <c r="J71" s="26"/>
      <c r="K71" s="24">
        <f>'en niveau par secteurs'!CQ72*'en niveau par secteurs'!$CM$15-'en niveau par secteurs'!CS72*'en niveau par secteurs'!$AT$15</f>
        <v>0</v>
      </c>
      <c r="L71" s="3" t="e">
        <f>(('en niveau par secteurs'!BM72+'en niveau par secteurs'!BN72)/('en niveau par secteurs'!T72+'en niveau par secteurs'!U72)-1)*100</f>
        <v>#DIV/0!</v>
      </c>
      <c r="M71" s="3" t="e">
        <f>('en niveau par secteurs'!CU72/'en niveau par secteurs'!CV72-1)*100</f>
        <v>#DIV/0!</v>
      </c>
      <c r="N71" s="3"/>
    </row>
    <row r="72" spans="1:14" hidden="1" x14ac:dyDescent="0.25">
      <c r="A72" s="3">
        <v>2073</v>
      </c>
      <c r="B72" s="1">
        <f>(('en niveau par secteurs'!AU73-('en niveau par secteurs'!B73))*'en niveau par secteurs'!$CM$15)</f>
        <v>0</v>
      </c>
      <c r="C72" s="1">
        <f>('en niveau par secteurs'!AW73-'en niveau par secteurs'!D73)</f>
        <v>0</v>
      </c>
      <c r="D72" s="1">
        <f>(SUM('en niveau par secteurs'!AX73:BF73)-SUM('en niveau par secteurs'!E73:M73))*'en niveau par secteurs'!$CM$15</f>
        <v>0</v>
      </c>
      <c r="E72" s="1">
        <f>'en niveau par secteurs'!BG73-'en niveau par secteurs'!N73</f>
        <v>0</v>
      </c>
      <c r="F72" s="1">
        <f>(SUM('en niveau par secteurs'!BH73:BL73)-SUM('en niveau par secteurs'!O73:S73))*'en niveau par secteurs'!$CM$15</f>
        <v>0</v>
      </c>
      <c r="G72" s="1">
        <f>SUM('en niveau par secteurs'!BO73:CE73)-SUM('en niveau par secteurs'!V73:AL73)</f>
        <v>0</v>
      </c>
      <c r="H72" s="48" t="e">
        <f>(('en niveau par secteurs'!CP73+'en niveau par secteurs'!CF73+'en niveau par secteurs'!CQ73)/('en niveau par secteurs'!CR73+'en niveau par secteurs'!AM73+'en niveau par secteurs'!CS73)-1)*100</f>
        <v>#DIV/0!</v>
      </c>
      <c r="I72" s="1">
        <f>'en niveau par secteurs'!CP73*'en niveau par secteurs'!CM73-'en niveau par secteurs'!CR73*'en niveau par secteurs'!AT73</f>
        <v>0</v>
      </c>
      <c r="J72" s="26"/>
      <c r="K72" s="24">
        <f>'en niveau par secteurs'!CQ73*'en niveau par secteurs'!$CM$15-'en niveau par secteurs'!CS73*'en niveau par secteurs'!$AT$15</f>
        <v>0</v>
      </c>
      <c r="L72" s="3" t="e">
        <f>(('en niveau par secteurs'!BM73+'en niveau par secteurs'!BN73)/('en niveau par secteurs'!T73+'en niveau par secteurs'!U73)-1)*100</f>
        <v>#DIV/0!</v>
      </c>
      <c r="M72" s="3" t="e">
        <f>('en niveau par secteurs'!CU73/'en niveau par secteurs'!CV73-1)*100</f>
        <v>#DIV/0!</v>
      </c>
      <c r="N72" s="3"/>
    </row>
    <row r="73" spans="1:14" hidden="1" x14ac:dyDescent="0.25">
      <c r="A73" s="3">
        <v>2074</v>
      </c>
      <c r="B73" s="1">
        <f>(('en niveau par secteurs'!AU74-('en niveau par secteurs'!B74))*'en niveau par secteurs'!$CM$15)</f>
        <v>0</v>
      </c>
      <c r="C73" s="1">
        <f>('en niveau par secteurs'!AW74-'en niveau par secteurs'!D74)</f>
        <v>0</v>
      </c>
      <c r="D73" s="1">
        <f>(SUM('en niveau par secteurs'!AX74:BF74)-SUM('en niveau par secteurs'!E74:M74))*'en niveau par secteurs'!$CM$15</f>
        <v>0</v>
      </c>
      <c r="E73" s="1">
        <f>'en niveau par secteurs'!BG74-'en niveau par secteurs'!N74</f>
        <v>0</v>
      </c>
      <c r="F73" s="1">
        <f>(SUM('en niveau par secteurs'!BH74:BL74)-SUM('en niveau par secteurs'!O74:S74))*'en niveau par secteurs'!$CM$15</f>
        <v>0</v>
      </c>
      <c r="G73" s="1">
        <f>SUM('en niveau par secteurs'!BO74:CE74)-SUM('en niveau par secteurs'!V74:AL74)</f>
        <v>0</v>
      </c>
      <c r="H73" s="48" t="e">
        <f>(('en niveau par secteurs'!CP74+'en niveau par secteurs'!CF74+'en niveau par secteurs'!CQ74)/('en niveau par secteurs'!CR74+'en niveau par secteurs'!AM74+'en niveau par secteurs'!CS74)-1)*100</f>
        <v>#DIV/0!</v>
      </c>
      <c r="I73" s="1">
        <f>'en niveau par secteurs'!CP74*'en niveau par secteurs'!CM74-'en niveau par secteurs'!CR74*'en niveau par secteurs'!AT74</f>
        <v>0</v>
      </c>
      <c r="J73" s="26"/>
      <c r="K73" s="24">
        <f>'en niveau par secteurs'!CQ74*'en niveau par secteurs'!$CM$15-'en niveau par secteurs'!CS74*'en niveau par secteurs'!$AT$15</f>
        <v>0</v>
      </c>
      <c r="L73" s="3" t="e">
        <f>(('en niveau par secteurs'!BM74+'en niveau par secteurs'!BN74)/('en niveau par secteurs'!T74+'en niveau par secteurs'!U74)-1)*100</f>
        <v>#DIV/0!</v>
      </c>
      <c r="M73" s="3" t="e">
        <f>('en niveau par secteurs'!CU74/'en niveau par secteurs'!CV74-1)*100</f>
        <v>#DIV/0!</v>
      </c>
      <c r="N73" s="3"/>
    </row>
    <row r="74" spans="1:14" hidden="1" x14ac:dyDescent="0.25">
      <c r="A74" s="3">
        <v>2075</v>
      </c>
      <c r="B74" s="1">
        <f>(('en niveau par secteurs'!AU75-('en niveau par secteurs'!B75))*'en niveau par secteurs'!$CM$15)</f>
        <v>0</v>
      </c>
      <c r="C74" s="1">
        <f>('en niveau par secteurs'!AW75-'en niveau par secteurs'!D75)</f>
        <v>0</v>
      </c>
      <c r="D74" s="1">
        <f>(SUM('en niveau par secteurs'!AX75:BF75)-SUM('en niveau par secteurs'!E75:M75))*'en niveau par secteurs'!$CM$15</f>
        <v>0</v>
      </c>
      <c r="E74" s="1">
        <f>'en niveau par secteurs'!BG75-'en niveau par secteurs'!N75</f>
        <v>0</v>
      </c>
      <c r="F74" s="1">
        <f>(SUM('en niveau par secteurs'!BH75:BL75)-SUM('en niveau par secteurs'!O75:S75))*'en niveau par secteurs'!$CM$15</f>
        <v>0</v>
      </c>
      <c r="G74" s="1">
        <f>SUM('en niveau par secteurs'!BO75:CE75)-SUM('en niveau par secteurs'!V75:AL75)</f>
        <v>0</v>
      </c>
      <c r="H74" s="48" t="e">
        <f>(('en niveau par secteurs'!CP75+'en niveau par secteurs'!CF75+'en niveau par secteurs'!CQ75)/('en niveau par secteurs'!CR75+'en niveau par secteurs'!AM75+'en niveau par secteurs'!CS75)-1)*100</f>
        <v>#DIV/0!</v>
      </c>
      <c r="I74" s="1">
        <f>'en niveau par secteurs'!CP75*'en niveau par secteurs'!CM75-'en niveau par secteurs'!CR75*'en niveau par secteurs'!AT75</f>
        <v>0</v>
      </c>
      <c r="J74" s="26"/>
      <c r="K74" s="24">
        <f>'en niveau par secteurs'!CQ75*'en niveau par secteurs'!$CM$15-'en niveau par secteurs'!CS75*'en niveau par secteurs'!$AT$15</f>
        <v>0</v>
      </c>
      <c r="L74" s="3" t="e">
        <f>(('en niveau par secteurs'!BM75+'en niveau par secteurs'!BN75)/('en niveau par secteurs'!T75+'en niveau par secteurs'!U75)-1)*100</f>
        <v>#DIV/0!</v>
      </c>
      <c r="M74" s="3" t="e">
        <f>('en niveau par secteurs'!CU75/'en niveau par secteurs'!CV75-1)*100</f>
        <v>#DIV/0!</v>
      </c>
      <c r="N74" s="3"/>
    </row>
    <row r="75" spans="1:14" hidden="1" x14ac:dyDescent="0.25">
      <c r="A75" s="3">
        <v>2076</v>
      </c>
      <c r="B75" s="1">
        <f>(('en niveau par secteurs'!AU76-('en niveau par secteurs'!B76))*'en niveau par secteurs'!$CM$15)</f>
        <v>0</v>
      </c>
      <c r="C75" s="1">
        <f>('en niveau par secteurs'!AW76-'en niveau par secteurs'!D76)</f>
        <v>0</v>
      </c>
      <c r="D75" s="1">
        <f>(SUM('en niveau par secteurs'!AX76:BF76)-SUM('en niveau par secteurs'!E76:M76))*'en niveau par secteurs'!$CM$15</f>
        <v>0</v>
      </c>
      <c r="E75" s="1">
        <f>'en niveau par secteurs'!BG76-'en niveau par secteurs'!N76</f>
        <v>0</v>
      </c>
      <c r="F75" s="1">
        <f>(SUM('en niveau par secteurs'!BH76:BL76)-SUM('en niveau par secteurs'!O76:S76))*'en niveau par secteurs'!$CM$15</f>
        <v>0</v>
      </c>
      <c r="G75" s="1">
        <f>SUM('en niveau par secteurs'!BO76:CE76)-SUM('en niveau par secteurs'!V76:AL76)</f>
        <v>0</v>
      </c>
      <c r="H75" s="48" t="e">
        <f>(('en niveau par secteurs'!CP76+'en niveau par secteurs'!CF76+'en niveau par secteurs'!CQ76)/('en niveau par secteurs'!CR76+'en niveau par secteurs'!AM76+'en niveau par secteurs'!CS76)-1)*100</f>
        <v>#DIV/0!</v>
      </c>
      <c r="I75" s="1">
        <f>'en niveau par secteurs'!CP76*'en niveau par secteurs'!CM76-'en niveau par secteurs'!CR76*'en niveau par secteurs'!AT76</f>
        <v>0</v>
      </c>
      <c r="J75" s="26"/>
      <c r="K75" s="24">
        <f>'en niveau par secteurs'!CQ76*'en niveau par secteurs'!$CM$15-'en niveau par secteurs'!CS76*'en niveau par secteurs'!$AT$15</f>
        <v>0</v>
      </c>
      <c r="L75" s="3" t="e">
        <f>(('en niveau par secteurs'!BM76+'en niveau par secteurs'!BN76)/('en niveau par secteurs'!T76+'en niveau par secteurs'!U76)-1)*100</f>
        <v>#DIV/0!</v>
      </c>
      <c r="M75" s="3" t="e">
        <f>('en niveau par secteurs'!CU76/'en niveau par secteurs'!CV76-1)*100</f>
        <v>#DIV/0!</v>
      </c>
      <c r="N75" s="3"/>
    </row>
    <row r="76" spans="1:14" hidden="1" x14ac:dyDescent="0.25">
      <c r="A76" s="3">
        <v>2077</v>
      </c>
      <c r="B76" s="1">
        <f>(('en niveau par secteurs'!AU77-('en niveau par secteurs'!B77))*'en niveau par secteurs'!$CM$15)</f>
        <v>0</v>
      </c>
      <c r="C76" s="1">
        <f>('en niveau par secteurs'!AW77-'en niveau par secteurs'!D77)</f>
        <v>0</v>
      </c>
      <c r="D76" s="1">
        <f>(SUM('en niveau par secteurs'!AX77:BF77)-SUM('en niveau par secteurs'!E77:M77))*'en niveau par secteurs'!$CM$15</f>
        <v>0</v>
      </c>
      <c r="E76" s="1">
        <f>'en niveau par secteurs'!BG77-'en niveau par secteurs'!N77</f>
        <v>0</v>
      </c>
      <c r="F76" s="1">
        <f>(SUM('en niveau par secteurs'!BH77:BL77)-SUM('en niveau par secteurs'!O77:S77))*'en niveau par secteurs'!$CM$15</f>
        <v>0</v>
      </c>
      <c r="G76" s="1">
        <f>SUM('en niveau par secteurs'!BO77:CE77)-SUM('en niveau par secteurs'!V77:AL77)</f>
        <v>0</v>
      </c>
      <c r="H76" s="48" t="e">
        <f>(('en niveau par secteurs'!CP77+'en niveau par secteurs'!CF77+'en niveau par secteurs'!CQ77)/('en niveau par secteurs'!CR77+'en niveau par secteurs'!AM77+'en niveau par secteurs'!CS77)-1)*100</f>
        <v>#DIV/0!</v>
      </c>
      <c r="I76" s="1">
        <f>'en niveau par secteurs'!CP77*'en niveau par secteurs'!CM77-'en niveau par secteurs'!CR77*'en niveau par secteurs'!AT77</f>
        <v>0</v>
      </c>
      <c r="J76" s="26"/>
      <c r="K76" s="24">
        <f>'en niveau par secteurs'!CQ77*'en niveau par secteurs'!$CM$15-'en niveau par secteurs'!CS77*'en niveau par secteurs'!$AT$15</f>
        <v>0</v>
      </c>
      <c r="L76" s="3" t="e">
        <f>(('en niveau par secteurs'!BM77+'en niveau par secteurs'!BN77)/('en niveau par secteurs'!T77+'en niveau par secteurs'!U77)-1)*100</f>
        <v>#DIV/0!</v>
      </c>
      <c r="M76" s="3" t="e">
        <f>('en niveau par secteurs'!CU77/'en niveau par secteurs'!CV77-1)*100</f>
        <v>#DIV/0!</v>
      </c>
      <c r="N76" s="3"/>
    </row>
    <row r="77" spans="1:14" hidden="1" x14ac:dyDescent="0.25">
      <c r="A77" s="3">
        <v>2078</v>
      </c>
      <c r="B77" s="1">
        <f>(('en niveau par secteurs'!AU78-('en niveau par secteurs'!B78))*'en niveau par secteurs'!$CM$15)</f>
        <v>0</v>
      </c>
      <c r="C77" s="1">
        <f>('en niveau par secteurs'!AW78-'en niveau par secteurs'!D78)</f>
        <v>0</v>
      </c>
      <c r="D77" s="1">
        <f>(SUM('en niveau par secteurs'!AX78:BF78)-SUM('en niveau par secteurs'!E78:M78))*'en niveau par secteurs'!$CM$15</f>
        <v>0</v>
      </c>
      <c r="E77" s="1">
        <f>'en niveau par secteurs'!BG78-'en niveau par secteurs'!N78</f>
        <v>0</v>
      </c>
      <c r="F77" s="1">
        <f>(SUM('en niveau par secteurs'!BH78:BL78)-SUM('en niveau par secteurs'!O78:S78))*'en niveau par secteurs'!$CM$15</f>
        <v>0</v>
      </c>
      <c r="G77" s="1">
        <f>SUM('en niveau par secteurs'!BO78:CE78)-SUM('en niveau par secteurs'!V78:AL78)</f>
        <v>0</v>
      </c>
      <c r="H77" s="48" t="e">
        <f>(('en niveau par secteurs'!CP78+'en niveau par secteurs'!CF78+'en niveau par secteurs'!CQ78)/('en niveau par secteurs'!CR78+'en niveau par secteurs'!AM78+'en niveau par secteurs'!CS78)-1)*100</f>
        <v>#DIV/0!</v>
      </c>
      <c r="I77" s="1">
        <f>'en niveau par secteurs'!CP78*'en niveau par secteurs'!CM78-'en niveau par secteurs'!CR78*'en niveau par secteurs'!AT78</f>
        <v>0</v>
      </c>
      <c r="J77" s="26"/>
      <c r="K77" s="24">
        <f>'en niveau par secteurs'!CQ78*'en niveau par secteurs'!$CM$15-'en niveau par secteurs'!CS78*'en niveau par secteurs'!$AT$15</f>
        <v>0</v>
      </c>
      <c r="L77" s="3" t="e">
        <f>(('en niveau par secteurs'!BM78+'en niveau par secteurs'!BN78)/('en niveau par secteurs'!T78+'en niveau par secteurs'!U78)-1)*100</f>
        <v>#DIV/0!</v>
      </c>
      <c r="M77" s="3" t="e">
        <f>('en niveau par secteurs'!CU78/'en niveau par secteurs'!CV78-1)*100</f>
        <v>#DIV/0!</v>
      </c>
      <c r="N77" s="3"/>
    </row>
    <row r="78" spans="1:14" hidden="1" x14ac:dyDescent="0.25">
      <c r="A78" s="3">
        <v>2079</v>
      </c>
      <c r="B78" s="1">
        <f>(('en niveau par secteurs'!AU79-('en niveau par secteurs'!B79))*'en niveau par secteurs'!$CM$15)</f>
        <v>0</v>
      </c>
      <c r="C78" s="1">
        <f>('en niveau par secteurs'!AW79-'en niveau par secteurs'!D79)</f>
        <v>0</v>
      </c>
      <c r="D78" s="1">
        <f>(SUM('en niveau par secteurs'!AX79:BF79)-SUM('en niveau par secteurs'!E79:M79))*'en niveau par secteurs'!$CM$15</f>
        <v>0</v>
      </c>
      <c r="E78" s="1">
        <f>'en niveau par secteurs'!BG79-'en niveau par secteurs'!N79</f>
        <v>0</v>
      </c>
      <c r="F78" s="1">
        <f>(SUM('en niveau par secteurs'!BH79:BL79)-SUM('en niveau par secteurs'!O79:S79))*'en niveau par secteurs'!$CM$15</f>
        <v>0</v>
      </c>
      <c r="G78" s="1">
        <f>SUM('en niveau par secteurs'!BO79:CE79)-SUM('en niveau par secteurs'!V79:AL79)</f>
        <v>0</v>
      </c>
      <c r="H78" s="48" t="e">
        <f>(('en niveau par secteurs'!CP79+'en niveau par secteurs'!CF79+'en niveau par secteurs'!CQ79)/('en niveau par secteurs'!CR79+'en niveau par secteurs'!AM79+'en niveau par secteurs'!CS79)-1)*100</f>
        <v>#DIV/0!</v>
      </c>
      <c r="I78" s="1">
        <f>'en niveau par secteurs'!CP79*'en niveau par secteurs'!CM79-'en niveau par secteurs'!CR79*'en niveau par secteurs'!AT79</f>
        <v>0</v>
      </c>
      <c r="J78" s="26"/>
      <c r="K78" s="24">
        <f>'en niveau par secteurs'!CQ79*'en niveau par secteurs'!$CM$15-'en niveau par secteurs'!CS79*'en niveau par secteurs'!$AT$15</f>
        <v>0</v>
      </c>
      <c r="L78" s="3" t="e">
        <f>(('en niveau par secteurs'!BM79+'en niveau par secteurs'!BN79)/('en niveau par secteurs'!T79+'en niveau par secteurs'!U79)-1)*100</f>
        <v>#DIV/0!</v>
      </c>
      <c r="M78" s="3" t="e">
        <f>('en niveau par secteurs'!CU79/'en niveau par secteurs'!CV79-1)*100</f>
        <v>#DIV/0!</v>
      </c>
      <c r="N78" s="3"/>
    </row>
    <row r="79" spans="1:14" hidden="1" x14ac:dyDescent="0.25">
      <c r="A79" s="3">
        <v>2080</v>
      </c>
      <c r="B79" s="1">
        <f>(('en niveau par secteurs'!AU80-('en niveau par secteurs'!B80))*'en niveau par secteurs'!$CM$15)</f>
        <v>0</v>
      </c>
      <c r="C79" s="1">
        <f>('en niveau par secteurs'!AW80-'en niveau par secteurs'!D80)</f>
        <v>0</v>
      </c>
      <c r="D79" s="1">
        <f>(SUM('en niveau par secteurs'!AX80:BF80)-SUM('en niveau par secteurs'!E80:M80))*'en niveau par secteurs'!$CM$15</f>
        <v>0</v>
      </c>
      <c r="E79" s="1">
        <f>'en niveau par secteurs'!BG80-'en niveau par secteurs'!N80</f>
        <v>0</v>
      </c>
      <c r="F79" s="1">
        <f>(SUM('en niveau par secteurs'!BH80:BL80)-SUM('en niveau par secteurs'!O80:S80))*'en niveau par secteurs'!$CM$15</f>
        <v>0</v>
      </c>
      <c r="G79" s="1">
        <f>SUM('en niveau par secteurs'!BO80:CE80)-SUM('en niveau par secteurs'!V80:AL80)</f>
        <v>0</v>
      </c>
      <c r="H79" s="48" t="e">
        <f>(('en niveau par secteurs'!CP80+'en niveau par secteurs'!CF80+'en niveau par secteurs'!CQ80)/('en niveau par secteurs'!CR80+'en niveau par secteurs'!AM80+'en niveau par secteurs'!CS80)-1)*100</f>
        <v>#DIV/0!</v>
      </c>
      <c r="I79" s="1">
        <f>'en niveau par secteurs'!CP80*'en niveau par secteurs'!CM80-'en niveau par secteurs'!CR80*'en niveau par secteurs'!AT80</f>
        <v>0</v>
      </c>
      <c r="J79" s="26"/>
      <c r="K79" s="24">
        <f>'en niveau par secteurs'!CQ80*'en niveau par secteurs'!$CM$15-'en niveau par secteurs'!CS80*'en niveau par secteurs'!$AT$15</f>
        <v>0</v>
      </c>
      <c r="L79" s="3" t="e">
        <f>(('en niveau par secteurs'!BM80+'en niveau par secteurs'!BN80)/('en niveau par secteurs'!T80+'en niveau par secteurs'!U80)-1)*100</f>
        <v>#DIV/0!</v>
      </c>
      <c r="M79" s="3" t="e">
        <f>('en niveau par secteurs'!CU80/'en niveau par secteurs'!CV80-1)*100</f>
        <v>#DIV/0!</v>
      </c>
      <c r="N79" s="3"/>
    </row>
    <row r="80" spans="1:14" hidden="1" x14ac:dyDescent="0.25">
      <c r="A80" s="3">
        <v>2081</v>
      </c>
      <c r="B80" s="1">
        <f>(('en niveau par secteurs'!AU81-('en niveau par secteurs'!B81))*'en niveau par secteurs'!$CM$15)</f>
        <v>0</v>
      </c>
      <c r="C80" s="1">
        <f>('en niveau par secteurs'!AW81-'en niveau par secteurs'!D81)</f>
        <v>0</v>
      </c>
      <c r="D80" s="1">
        <f>(SUM('en niveau par secteurs'!AX81:BF81)-SUM('en niveau par secteurs'!E81:M81))*'en niveau par secteurs'!$CM$15</f>
        <v>0</v>
      </c>
      <c r="E80" s="1">
        <f>'en niveau par secteurs'!BG81-'en niveau par secteurs'!N81</f>
        <v>0</v>
      </c>
      <c r="F80" s="1">
        <f>(SUM('en niveau par secteurs'!BH81:BL81)-SUM('en niveau par secteurs'!O81:S81))*'en niveau par secteurs'!$CM$15</f>
        <v>0</v>
      </c>
      <c r="G80" s="1">
        <f>SUM('en niveau par secteurs'!BO81:CE81)-SUM('en niveau par secteurs'!V81:AL81)</f>
        <v>0</v>
      </c>
      <c r="H80" s="48" t="e">
        <f>(('en niveau par secteurs'!CP81+'en niveau par secteurs'!CF81+'en niveau par secteurs'!CQ81)/('en niveau par secteurs'!CR81+'en niveau par secteurs'!AM81+'en niveau par secteurs'!CS81)-1)*100</f>
        <v>#DIV/0!</v>
      </c>
      <c r="I80" s="1">
        <f>'en niveau par secteurs'!CP81*'en niveau par secteurs'!CM81-'en niveau par secteurs'!CR81*'en niveau par secteurs'!AT81</f>
        <v>0</v>
      </c>
      <c r="J80" s="26"/>
      <c r="K80" s="24">
        <f>'en niveau par secteurs'!CQ81*'en niveau par secteurs'!$CM$15-'en niveau par secteurs'!CS81*'en niveau par secteurs'!$AT$15</f>
        <v>0</v>
      </c>
      <c r="L80" s="3" t="e">
        <f>(('en niveau par secteurs'!BM81+'en niveau par secteurs'!BN81)/('en niveau par secteurs'!T81+'en niveau par secteurs'!U81)-1)*100</f>
        <v>#DIV/0!</v>
      </c>
      <c r="M80" s="3" t="e">
        <f>('en niveau par secteurs'!CU81/'en niveau par secteurs'!CV81-1)*100</f>
        <v>#DIV/0!</v>
      </c>
      <c r="N80" s="3"/>
    </row>
    <row r="81" spans="1:14" hidden="1" x14ac:dyDescent="0.25">
      <c r="A81" s="3">
        <v>2082</v>
      </c>
      <c r="B81" s="1">
        <f>(('en niveau par secteurs'!AU82-('en niveau par secteurs'!B82))*'en niveau par secteurs'!$CM$15)</f>
        <v>0</v>
      </c>
      <c r="C81" s="1">
        <f>('en niveau par secteurs'!AW82-'en niveau par secteurs'!D82)</f>
        <v>0</v>
      </c>
      <c r="D81" s="1">
        <f>(SUM('en niveau par secteurs'!AX82:BF82)-SUM('en niveau par secteurs'!E82:M82))*'en niveau par secteurs'!$CM$15</f>
        <v>0</v>
      </c>
      <c r="E81" s="1">
        <f>'en niveau par secteurs'!BG82-'en niveau par secteurs'!N82</f>
        <v>0</v>
      </c>
      <c r="F81" s="1">
        <f>(SUM('en niveau par secteurs'!BH82:BL82)-SUM('en niveau par secteurs'!O82:S82))*'en niveau par secteurs'!$CM$15</f>
        <v>0</v>
      </c>
      <c r="G81" s="1">
        <f>SUM('en niveau par secteurs'!BO82:CE82)-SUM('en niveau par secteurs'!V82:AL82)</f>
        <v>0</v>
      </c>
      <c r="H81" s="48" t="e">
        <f>(('en niveau par secteurs'!CP82+'en niveau par secteurs'!CF82+'en niveau par secteurs'!CQ82)/('en niveau par secteurs'!CR82+'en niveau par secteurs'!AM82+'en niveau par secteurs'!CS82)-1)*100</f>
        <v>#DIV/0!</v>
      </c>
      <c r="I81" s="1">
        <f>'en niveau par secteurs'!CP82*'en niveau par secteurs'!CM82-'en niveau par secteurs'!CR82*'en niveau par secteurs'!AT82</f>
        <v>0</v>
      </c>
      <c r="J81" s="26"/>
      <c r="K81" s="24">
        <f>'en niveau par secteurs'!CQ82*'en niveau par secteurs'!$CM$15-'en niveau par secteurs'!CS82*'en niveau par secteurs'!$AT$15</f>
        <v>0</v>
      </c>
      <c r="L81" s="3" t="e">
        <f>(('en niveau par secteurs'!BM82+'en niveau par secteurs'!BN82)/('en niveau par secteurs'!T82+'en niveau par secteurs'!U82)-1)*100</f>
        <v>#DIV/0!</v>
      </c>
      <c r="M81" s="3" t="e">
        <f>('en niveau par secteurs'!CU82/'en niveau par secteurs'!CV82-1)*100</f>
        <v>#DIV/0!</v>
      </c>
      <c r="N81" s="3"/>
    </row>
    <row r="82" spans="1:14" hidden="1" x14ac:dyDescent="0.25">
      <c r="A82" s="3">
        <v>2083</v>
      </c>
      <c r="B82" s="1">
        <f>(('en niveau par secteurs'!AU83-('en niveau par secteurs'!B83))*'en niveau par secteurs'!$CM$15)</f>
        <v>0</v>
      </c>
      <c r="C82" s="1">
        <f>('en niveau par secteurs'!AW83-'en niveau par secteurs'!D83)</f>
        <v>0</v>
      </c>
      <c r="D82" s="1">
        <f>(SUM('en niveau par secteurs'!AX83:BF83)-SUM('en niveau par secteurs'!E83:M83))*'en niveau par secteurs'!$CM$15</f>
        <v>0</v>
      </c>
      <c r="E82" s="1">
        <f>'en niveau par secteurs'!BG83-'en niveau par secteurs'!N83</f>
        <v>0</v>
      </c>
      <c r="F82" s="1">
        <f>(SUM('en niveau par secteurs'!BH83:BL83)-SUM('en niveau par secteurs'!O83:S83))*'en niveau par secteurs'!$CM$15</f>
        <v>0</v>
      </c>
      <c r="G82" s="1">
        <f>SUM('en niveau par secteurs'!BO83:CE83)-SUM('en niveau par secteurs'!V83:AL83)</f>
        <v>0</v>
      </c>
      <c r="H82" s="48" t="e">
        <f>(('en niveau par secteurs'!CP83+'en niveau par secteurs'!CF83+'en niveau par secteurs'!CQ83)/('en niveau par secteurs'!CR83+'en niveau par secteurs'!AM83+'en niveau par secteurs'!CS83)-1)*100</f>
        <v>#DIV/0!</v>
      </c>
      <c r="I82" s="1">
        <f>'en niveau par secteurs'!CP83*'en niveau par secteurs'!CM83-'en niveau par secteurs'!CR83*'en niveau par secteurs'!AT83</f>
        <v>0</v>
      </c>
      <c r="J82" s="26"/>
      <c r="K82" s="24">
        <f>'en niveau par secteurs'!CQ83*'en niveau par secteurs'!$CM$15-'en niveau par secteurs'!CS83*'en niveau par secteurs'!$AT$15</f>
        <v>0</v>
      </c>
      <c r="L82" s="3" t="e">
        <f>(('en niveau par secteurs'!BM83+'en niveau par secteurs'!BN83)/('en niveau par secteurs'!T83+'en niveau par secteurs'!U83)-1)*100</f>
        <v>#DIV/0!</v>
      </c>
      <c r="M82" s="3" t="e">
        <f>('en niveau par secteurs'!CU83/'en niveau par secteurs'!CV83-1)*100</f>
        <v>#DIV/0!</v>
      </c>
      <c r="N82" s="3"/>
    </row>
    <row r="83" spans="1:14" hidden="1" x14ac:dyDescent="0.25">
      <c r="A83" s="3">
        <v>2084</v>
      </c>
      <c r="B83" s="1">
        <f>(('en niveau par secteurs'!AU84-('en niveau par secteurs'!B84))*'en niveau par secteurs'!$CM$15)</f>
        <v>0</v>
      </c>
      <c r="C83" s="1">
        <f>('en niveau par secteurs'!AW84-'en niveau par secteurs'!D84)</f>
        <v>0</v>
      </c>
      <c r="D83" s="1">
        <f>(SUM('en niveau par secteurs'!AX84:BF84)-SUM('en niveau par secteurs'!E84:M84))*'en niveau par secteurs'!$CM$15</f>
        <v>0</v>
      </c>
      <c r="E83" s="1">
        <f>'en niveau par secteurs'!BG84-'en niveau par secteurs'!N84</f>
        <v>0</v>
      </c>
      <c r="F83" s="1">
        <f>(SUM('en niveau par secteurs'!BH84:BL84)-SUM('en niveau par secteurs'!O84:S84))*'en niveau par secteurs'!$CM$15</f>
        <v>0</v>
      </c>
      <c r="G83" s="1">
        <f>SUM('en niveau par secteurs'!BO84:CE84)-SUM('en niveau par secteurs'!V84:AL84)</f>
        <v>0</v>
      </c>
      <c r="H83" s="48" t="e">
        <f>(('en niveau par secteurs'!CP84+'en niveau par secteurs'!CF84+'en niveau par secteurs'!CQ84)/('en niveau par secteurs'!CR84+'en niveau par secteurs'!AM84+'en niveau par secteurs'!CS84)-1)*100</f>
        <v>#DIV/0!</v>
      </c>
      <c r="I83" s="1">
        <f>'en niveau par secteurs'!CP84*'en niveau par secteurs'!CM84-'en niveau par secteurs'!CR84*'en niveau par secteurs'!AT84</f>
        <v>0</v>
      </c>
      <c r="J83" s="26"/>
      <c r="K83" s="24">
        <f>'en niveau par secteurs'!CQ84*'en niveau par secteurs'!$CM$15-'en niveau par secteurs'!CS84*'en niveau par secteurs'!$AT$15</f>
        <v>0</v>
      </c>
      <c r="L83" s="3" t="e">
        <f>(('en niveau par secteurs'!BM84+'en niveau par secteurs'!BN84)/('en niveau par secteurs'!T84+'en niveau par secteurs'!U84)-1)*100</f>
        <v>#DIV/0!</v>
      </c>
      <c r="M83" s="3" t="e">
        <f>('en niveau par secteurs'!CU84/'en niveau par secteurs'!CV84-1)*100</f>
        <v>#DIV/0!</v>
      </c>
      <c r="N83" s="3"/>
    </row>
    <row r="84" spans="1:14" hidden="1" x14ac:dyDescent="0.25">
      <c r="A84" s="3">
        <v>2085</v>
      </c>
      <c r="B84" s="1">
        <f>(('en niveau par secteurs'!AU85-('en niveau par secteurs'!B85))*'en niveau par secteurs'!$CM$15)</f>
        <v>0</v>
      </c>
      <c r="C84" s="1">
        <f>('en niveau par secteurs'!AW85-'en niveau par secteurs'!D85)</f>
        <v>0</v>
      </c>
      <c r="D84" s="1">
        <f>(SUM('en niveau par secteurs'!AX85:BF85)-SUM('en niveau par secteurs'!E85:M85))*'en niveau par secteurs'!$CM$15</f>
        <v>0</v>
      </c>
      <c r="E84" s="1">
        <f>'en niveau par secteurs'!BG85-'en niveau par secteurs'!N85</f>
        <v>0</v>
      </c>
      <c r="F84" s="1">
        <f>(SUM('en niveau par secteurs'!BH85:BL85)-SUM('en niveau par secteurs'!O85:S85))*'en niveau par secteurs'!$CM$15</f>
        <v>0</v>
      </c>
      <c r="G84" s="1">
        <f>SUM('en niveau par secteurs'!BO85:CE85)-SUM('en niveau par secteurs'!V85:AL85)</f>
        <v>0</v>
      </c>
      <c r="H84" s="48" t="e">
        <f>(('en niveau par secteurs'!CP85+'en niveau par secteurs'!CF85+'en niveau par secteurs'!CQ85)/('en niveau par secteurs'!CR85+'en niveau par secteurs'!AM85+'en niveau par secteurs'!CS85)-1)*100</f>
        <v>#DIV/0!</v>
      </c>
      <c r="I84" s="1">
        <f>'en niveau par secteurs'!CP85*'en niveau par secteurs'!CM85-'en niveau par secteurs'!CR85*'en niveau par secteurs'!AT85</f>
        <v>0</v>
      </c>
      <c r="J84" s="26"/>
      <c r="K84" s="24">
        <f>'en niveau par secteurs'!CQ85*'en niveau par secteurs'!$CM$15-'en niveau par secteurs'!CS85*'en niveau par secteurs'!$AT$15</f>
        <v>0</v>
      </c>
      <c r="L84" s="3" t="e">
        <f>(('en niveau par secteurs'!BM85+'en niveau par secteurs'!BN85)/('en niveau par secteurs'!T85+'en niveau par secteurs'!U85)-1)*100</f>
        <v>#DIV/0!</v>
      </c>
      <c r="M84" s="3" t="e">
        <f>('en niveau par secteurs'!CU85/'en niveau par secteurs'!CV85-1)*100</f>
        <v>#DIV/0!</v>
      </c>
      <c r="N84" s="3"/>
    </row>
    <row r="85" spans="1:14" hidden="1" x14ac:dyDescent="0.25">
      <c r="A85" s="3">
        <v>2086</v>
      </c>
      <c r="B85" s="1">
        <f>(('en niveau par secteurs'!AU86-('en niveau par secteurs'!B86))*'en niveau par secteurs'!$CM$15)</f>
        <v>0</v>
      </c>
      <c r="C85" s="1">
        <f>('en niveau par secteurs'!AW86-'en niveau par secteurs'!D86)</f>
        <v>0</v>
      </c>
      <c r="D85" s="1">
        <f>(SUM('en niveau par secteurs'!AX86:BF86)-SUM('en niveau par secteurs'!E86:M86))*'en niveau par secteurs'!$CM$15</f>
        <v>0</v>
      </c>
      <c r="E85" s="1">
        <f>'en niveau par secteurs'!BG86-'en niveau par secteurs'!N86</f>
        <v>0</v>
      </c>
      <c r="F85" s="1">
        <f>(SUM('en niveau par secteurs'!BH86:BL86)-SUM('en niveau par secteurs'!O86:S86))*'en niveau par secteurs'!$CM$15</f>
        <v>0</v>
      </c>
      <c r="G85" s="1">
        <f>SUM('en niveau par secteurs'!BO86:CE86)-SUM('en niveau par secteurs'!V86:AL86)</f>
        <v>0</v>
      </c>
      <c r="H85" s="48" t="e">
        <f>(('en niveau par secteurs'!CP86+'en niveau par secteurs'!CF86+'en niveau par secteurs'!CQ86)/('en niveau par secteurs'!CR86+'en niveau par secteurs'!AM86+'en niveau par secteurs'!CS86)-1)*100</f>
        <v>#DIV/0!</v>
      </c>
      <c r="I85" s="1">
        <f>'en niveau par secteurs'!CP86*'en niveau par secteurs'!CM86-'en niveau par secteurs'!CR86*'en niveau par secteurs'!AT86</f>
        <v>0</v>
      </c>
      <c r="J85" s="26"/>
      <c r="K85" s="24">
        <f>'en niveau par secteurs'!CQ86*'en niveau par secteurs'!$CM$15-'en niveau par secteurs'!CS86*'en niveau par secteurs'!$AT$15</f>
        <v>0</v>
      </c>
      <c r="L85" s="3" t="e">
        <f>(('en niveau par secteurs'!BM86+'en niveau par secteurs'!BN86)/('en niveau par secteurs'!T86+'en niveau par secteurs'!U86)-1)*100</f>
        <v>#DIV/0!</v>
      </c>
      <c r="M85" s="3" t="e">
        <f>('en niveau par secteurs'!CU86/'en niveau par secteurs'!CV86-1)*100</f>
        <v>#DIV/0!</v>
      </c>
      <c r="N85" s="3"/>
    </row>
    <row r="86" spans="1:14" hidden="1" x14ac:dyDescent="0.25">
      <c r="A86" s="3">
        <v>2087</v>
      </c>
      <c r="B86" s="1">
        <f>(('en niveau par secteurs'!AU87-('en niveau par secteurs'!B87))*'en niveau par secteurs'!$CM$15)</f>
        <v>0</v>
      </c>
      <c r="C86" s="1">
        <f>('en niveau par secteurs'!AW87-'en niveau par secteurs'!D87)</f>
        <v>0</v>
      </c>
      <c r="D86" s="1">
        <f>(SUM('en niveau par secteurs'!AX87:BF87)-SUM('en niveau par secteurs'!E87:M87))*'en niveau par secteurs'!$CM$15</f>
        <v>0</v>
      </c>
      <c r="E86" s="1">
        <f>'en niveau par secteurs'!BG87-'en niveau par secteurs'!N87</f>
        <v>0</v>
      </c>
      <c r="F86" s="1">
        <f>(SUM('en niveau par secteurs'!BH87:BL87)-SUM('en niveau par secteurs'!O87:S87))*'en niveau par secteurs'!$CM$15</f>
        <v>0</v>
      </c>
      <c r="G86" s="1">
        <f>SUM('en niveau par secteurs'!BO87:CE87)-SUM('en niveau par secteurs'!V87:AL87)</f>
        <v>0</v>
      </c>
      <c r="H86" s="48" t="e">
        <f>(('en niveau par secteurs'!CP87+'en niveau par secteurs'!CF87+'en niveau par secteurs'!CQ87)/('en niveau par secteurs'!CR87+'en niveau par secteurs'!AM87+'en niveau par secteurs'!CS87)-1)*100</f>
        <v>#DIV/0!</v>
      </c>
      <c r="I86" s="1">
        <f>'en niveau par secteurs'!CP87*'en niveau par secteurs'!CM87-'en niveau par secteurs'!CR87*'en niveau par secteurs'!AT87</f>
        <v>0</v>
      </c>
      <c r="J86" s="26"/>
      <c r="K86" s="24">
        <f>'en niveau par secteurs'!CQ87*'en niveau par secteurs'!$CM$15-'en niveau par secteurs'!CS87*'en niveau par secteurs'!$AT$15</f>
        <v>0</v>
      </c>
      <c r="L86" s="3" t="e">
        <f>(('en niveau par secteurs'!BM87+'en niveau par secteurs'!BN87)/('en niveau par secteurs'!T87+'en niveau par secteurs'!U87)-1)*100</f>
        <v>#DIV/0!</v>
      </c>
      <c r="M86" s="3" t="e">
        <f>('en niveau par secteurs'!CU87/'en niveau par secteurs'!CV87-1)*100</f>
        <v>#DIV/0!</v>
      </c>
      <c r="N86" s="3"/>
    </row>
    <row r="87" spans="1:14" hidden="1" x14ac:dyDescent="0.25">
      <c r="A87" s="3">
        <v>2088</v>
      </c>
      <c r="B87" s="1">
        <f>(('en niveau par secteurs'!AU88-('en niveau par secteurs'!B88))*'en niveau par secteurs'!$CM$15)</f>
        <v>0</v>
      </c>
      <c r="C87" s="1">
        <f>('en niveau par secteurs'!AW88-'en niveau par secteurs'!D88)</f>
        <v>0</v>
      </c>
      <c r="D87" s="1">
        <f>(SUM('en niveau par secteurs'!AX88:BF88)-SUM('en niveau par secteurs'!E88:M88))*'en niveau par secteurs'!$CM$15</f>
        <v>0</v>
      </c>
      <c r="E87" s="1">
        <f>'en niveau par secteurs'!BG88-'en niveau par secteurs'!N88</f>
        <v>0</v>
      </c>
      <c r="F87" s="1">
        <f>(SUM('en niveau par secteurs'!BH88:BL88)-SUM('en niveau par secteurs'!O88:S88))*'en niveau par secteurs'!$CM$15</f>
        <v>0</v>
      </c>
      <c r="G87" s="1">
        <f>SUM('en niveau par secteurs'!BO88:CE88)-SUM('en niveau par secteurs'!V88:AL88)</f>
        <v>0</v>
      </c>
      <c r="H87" s="48" t="e">
        <f>(('en niveau par secteurs'!CP88+'en niveau par secteurs'!CF88+'en niveau par secteurs'!CQ88)/('en niveau par secteurs'!CR88+'en niveau par secteurs'!AM88+'en niveau par secteurs'!CS88)-1)*100</f>
        <v>#DIV/0!</v>
      </c>
      <c r="I87" s="1">
        <f>'en niveau par secteurs'!CP88*'en niveau par secteurs'!CM88-'en niveau par secteurs'!CR88*'en niveau par secteurs'!AT88</f>
        <v>0</v>
      </c>
      <c r="J87" s="26"/>
      <c r="K87" s="24">
        <f>'en niveau par secteurs'!CQ88*'en niveau par secteurs'!$CM$15-'en niveau par secteurs'!CS88*'en niveau par secteurs'!$AT$15</f>
        <v>0</v>
      </c>
      <c r="L87" s="3" t="e">
        <f>(('en niveau par secteurs'!BM88+'en niveau par secteurs'!BN88)/('en niveau par secteurs'!T88+'en niveau par secteurs'!U88)-1)*100</f>
        <v>#DIV/0!</v>
      </c>
      <c r="M87" s="3" t="e">
        <f>('en niveau par secteurs'!CU88/'en niveau par secteurs'!CV88-1)*100</f>
        <v>#DIV/0!</v>
      </c>
      <c r="N87" s="3"/>
    </row>
    <row r="88" spans="1:14" hidden="1" x14ac:dyDescent="0.25">
      <c r="A88" s="3">
        <v>2089</v>
      </c>
      <c r="B88" s="1">
        <f>(('en niveau par secteurs'!AU89-('en niveau par secteurs'!B89))*'en niveau par secteurs'!$CM$15)</f>
        <v>0</v>
      </c>
      <c r="C88" s="1">
        <f>('en niveau par secteurs'!AW89-'en niveau par secteurs'!D89)</f>
        <v>0</v>
      </c>
      <c r="D88" s="1">
        <f>(SUM('en niveau par secteurs'!AX89:BF89)-SUM('en niveau par secteurs'!E89:M89))*'en niveau par secteurs'!$CM$15</f>
        <v>0</v>
      </c>
      <c r="E88" s="1">
        <f>'en niveau par secteurs'!BG89-'en niveau par secteurs'!N89</f>
        <v>0</v>
      </c>
      <c r="F88" s="1">
        <f>(SUM('en niveau par secteurs'!BH89:BL89)-SUM('en niveau par secteurs'!O89:S89))*'en niveau par secteurs'!$CM$15</f>
        <v>0</v>
      </c>
      <c r="G88" s="1">
        <f>SUM('en niveau par secteurs'!BO89:CE89)-SUM('en niveau par secteurs'!V89:AL89)</f>
        <v>0</v>
      </c>
      <c r="H88" s="48" t="e">
        <f>(('en niveau par secteurs'!CP89+'en niveau par secteurs'!CF89+'en niveau par secteurs'!CQ89)/('en niveau par secteurs'!CR89+'en niveau par secteurs'!AM89+'en niveau par secteurs'!CS89)-1)*100</f>
        <v>#DIV/0!</v>
      </c>
      <c r="I88" s="1">
        <f>'en niveau par secteurs'!CP89*'en niveau par secteurs'!CM89-'en niveau par secteurs'!CR89*'en niveau par secteurs'!AT89</f>
        <v>0</v>
      </c>
      <c r="J88" s="26"/>
      <c r="K88" s="24">
        <f>'en niveau par secteurs'!CQ89*'en niveau par secteurs'!$CM$15-'en niveau par secteurs'!CS89*'en niveau par secteurs'!$AT$15</f>
        <v>0</v>
      </c>
      <c r="L88" s="3" t="e">
        <f>(('en niveau par secteurs'!BM89+'en niveau par secteurs'!BN89)/('en niveau par secteurs'!T89+'en niveau par secteurs'!U89)-1)*100</f>
        <v>#DIV/0!</v>
      </c>
      <c r="M88" s="3" t="e">
        <f>('en niveau par secteurs'!CU89/'en niveau par secteurs'!CV89-1)*100</f>
        <v>#DIV/0!</v>
      </c>
      <c r="N88" s="3"/>
    </row>
    <row r="89" spans="1:14" hidden="1" x14ac:dyDescent="0.25">
      <c r="A89" s="3">
        <v>2090</v>
      </c>
      <c r="B89" s="1">
        <f>(('en niveau par secteurs'!AU90-('en niveau par secteurs'!B90))*'en niveau par secteurs'!$CM$15)</f>
        <v>0</v>
      </c>
      <c r="C89" s="1">
        <f>('en niveau par secteurs'!AW90-'en niveau par secteurs'!D90)</f>
        <v>0</v>
      </c>
      <c r="D89" s="1">
        <f>(SUM('en niveau par secteurs'!AX90:BF90)-SUM('en niveau par secteurs'!E90:M90))*'en niveau par secteurs'!$CM$15</f>
        <v>0</v>
      </c>
      <c r="E89" s="1">
        <f>'en niveau par secteurs'!BG90-'en niveau par secteurs'!N90</f>
        <v>0</v>
      </c>
      <c r="F89" s="1">
        <f>(SUM('en niveau par secteurs'!BH90:BL90)-SUM('en niveau par secteurs'!O90:S90))*'en niveau par secteurs'!$CM$15</f>
        <v>0</v>
      </c>
      <c r="G89" s="1">
        <f>SUM('en niveau par secteurs'!BO90:CE90)-SUM('en niveau par secteurs'!V90:AL90)</f>
        <v>0</v>
      </c>
      <c r="H89" s="48" t="e">
        <f>(('en niveau par secteurs'!CP90+'en niveau par secteurs'!CF90+'en niveau par secteurs'!CQ90)/('en niveau par secteurs'!CR90+'en niveau par secteurs'!AM90+'en niveau par secteurs'!CS90)-1)*100</f>
        <v>#DIV/0!</v>
      </c>
      <c r="I89" s="1">
        <f>'en niveau par secteurs'!CP90*'en niveau par secteurs'!CM90-'en niveau par secteurs'!CR90*'en niveau par secteurs'!AT90</f>
        <v>0</v>
      </c>
      <c r="J89" s="26"/>
      <c r="K89" s="24">
        <f>'en niveau par secteurs'!CQ90*'en niveau par secteurs'!$CM$15-'en niveau par secteurs'!CS90*'en niveau par secteurs'!$AT$15</f>
        <v>0</v>
      </c>
      <c r="L89" s="3" t="e">
        <f>(('en niveau par secteurs'!BM90+'en niveau par secteurs'!BN90)/('en niveau par secteurs'!T90+'en niveau par secteurs'!U90)-1)*100</f>
        <v>#DIV/0!</v>
      </c>
      <c r="M89" s="3" t="e">
        <f>('en niveau par secteurs'!CU90/'en niveau par secteurs'!CV90-1)*100</f>
        <v>#DIV/0!</v>
      </c>
      <c r="N89" s="3"/>
    </row>
    <row r="90" spans="1:14" hidden="1" x14ac:dyDescent="0.25">
      <c r="A90" s="3">
        <v>2091</v>
      </c>
      <c r="B90" s="1">
        <f>(('en niveau par secteurs'!AU91-('en niveau par secteurs'!B91))*'en niveau par secteurs'!$CM$15)</f>
        <v>0</v>
      </c>
      <c r="C90" s="1">
        <f>('en niveau par secteurs'!AW91-'en niveau par secteurs'!D91)</f>
        <v>0</v>
      </c>
      <c r="D90" s="1">
        <f>(SUM('en niveau par secteurs'!AX91:BF91)-SUM('en niveau par secteurs'!E91:M91))*'en niveau par secteurs'!$CM$15</f>
        <v>0</v>
      </c>
      <c r="E90" s="1">
        <f>'en niveau par secteurs'!BG91-'en niveau par secteurs'!N91</f>
        <v>0</v>
      </c>
      <c r="F90" s="1">
        <f>(SUM('en niveau par secteurs'!BH91:BL91)-SUM('en niveau par secteurs'!O91:S91))*'en niveau par secteurs'!$CM$15</f>
        <v>0</v>
      </c>
      <c r="G90" s="1">
        <f>SUM('en niveau par secteurs'!BO91:CE91)-SUM('en niveau par secteurs'!V91:AL91)</f>
        <v>0</v>
      </c>
      <c r="H90" s="48" t="e">
        <f>(('en niveau par secteurs'!CP91+'en niveau par secteurs'!CF91+'en niveau par secteurs'!CQ91)/('en niveau par secteurs'!CR91+'en niveau par secteurs'!AM91+'en niveau par secteurs'!CS91)-1)*100</f>
        <v>#DIV/0!</v>
      </c>
      <c r="I90" s="1">
        <f>'en niveau par secteurs'!CP91*'en niveau par secteurs'!CM91-'en niveau par secteurs'!CR91*'en niveau par secteurs'!AT91</f>
        <v>0</v>
      </c>
      <c r="J90" s="26"/>
      <c r="K90" s="24">
        <f>'en niveau par secteurs'!CQ91*'en niveau par secteurs'!$CM$15-'en niveau par secteurs'!CS91*'en niveau par secteurs'!$AT$15</f>
        <v>0</v>
      </c>
      <c r="L90" s="3" t="e">
        <f>(('en niveau par secteurs'!BM91+'en niveau par secteurs'!BN91)/('en niveau par secteurs'!T91+'en niveau par secteurs'!U91)-1)*100</f>
        <v>#DIV/0!</v>
      </c>
      <c r="M90" s="3" t="e">
        <f>('en niveau par secteurs'!CU91/'en niveau par secteurs'!CV91-1)*100</f>
        <v>#DIV/0!</v>
      </c>
      <c r="N90" s="3"/>
    </row>
    <row r="91" spans="1:14" hidden="1" x14ac:dyDescent="0.25">
      <c r="A91" s="3">
        <v>2092</v>
      </c>
      <c r="B91" s="1">
        <f>(('en niveau par secteurs'!AU92-('en niveau par secteurs'!B92))*'en niveau par secteurs'!$CM$15)</f>
        <v>0</v>
      </c>
      <c r="C91" s="1">
        <f>('en niveau par secteurs'!AW92-'en niveau par secteurs'!D92)</f>
        <v>0</v>
      </c>
      <c r="D91" s="1">
        <f>(SUM('en niveau par secteurs'!AX92:BF92)-SUM('en niveau par secteurs'!E92:M92))*'en niveau par secteurs'!$CM$15</f>
        <v>0</v>
      </c>
      <c r="E91" s="1">
        <f>'en niveau par secteurs'!BG92-'en niveau par secteurs'!N92</f>
        <v>0</v>
      </c>
      <c r="F91" s="1">
        <f>(SUM('en niveau par secteurs'!BH92:BL92)-SUM('en niveau par secteurs'!O92:S92))*'en niveau par secteurs'!$CM$15</f>
        <v>0</v>
      </c>
      <c r="G91" s="1">
        <f>SUM('en niveau par secteurs'!BO92:CE92)-SUM('en niveau par secteurs'!V92:AL92)</f>
        <v>0</v>
      </c>
      <c r="H91" s="48" t="e">
        <f>(('en niveau par secteurs'!CP92+'en niveau par secteurs'!CF92+'en niveau par secteurs'!CQ92)/('en niveau par secteurs'!CR92+'en niveau par secteurs'!AM92+'en niveau par secteurs'!CS92)-1)*100</f>
        <v>#DIV/0!</v>
      </c>
      <c r="I91" s="1">
        <f>'en niveau par secteurs'!CP92*'en niveau par secteurs'!CM92-'en niveau par secteurs'!CR92*'en niveau par secteurs'!AT92</f>
        <v>0</v>
      </c>
      <c r="J91" s="26"/>
      <c r="K91" s="24">
        <f>'en niveau par secteurs'!CQ92*'en niveau par secteurs'!$CM$15-'en niveau par secteurs'!CS92*'en niveau par secteurs'!$AT$15</f>
        <v>0</v>
      </c>
      <c r="L91" s="3" t="e">
        <f>(('en niveau par secteurs'!BM92+'en niveau par secteurs'!BN92)/('en niveau par secteurs'!T92+'en niveau par secteurs'!U92)-1)*100</f>
        <v>#DIV/0!</v>
      </c>
      <c r="M91" s="3" t="e">
        <f>('en niveau par secteurs'!CU92/'en niveau par secteurs'!CV92-1)*100</f>
        <v>#DIV/0!</v>
      </c>
      <c r="N91" s="3"/>
    </row>
    <row r="92" spans="1:14" hidden="1" x14ac:dyDescent="0.25">
      <c r="A92" s="3">
        <v>2093</v>
      </c>
      <c r="B92" s="1">
        <f>(('en niveau par secteurs'!AU93-('en niveau par secteurs'!B93))*'en niveau par secteurs'!$CM$15)</f>
        <v>0</v>
      </c>
      <c r="C92" s="1">
        <f>('en niveau par secteurs'!AW93-'en niveau par secteurs'!D93)</f>
        <v>0</v>
      </c>
      <c r="D92" s="1">
        <f>(SUM('en niveau par secteurs'!AX93:BF93)-SUM('en niveau par secteurs'!E93:M93))*'en niveau par secteurs'!$CM$15</f>
        <v>0</v>
      </c>
      <c r="E92" s="1">
        <f>'en niveau par secteurs'!BG93-'en niveau par secteurs'!N93</f>
        <v>0</v>
      </c>
      <c r="F92" s="1">
        <f>(SUM('en niveau par secteurs'!BH93:BL93)-SUM('en niveau par secteurs'!O93:S93))*'en niveau par secteurs'!$CM$15</f>
        <v>0</v>
      </c>
      <c r="G92" s="1">
        <f>SUM('en niveau par secteurs'!BO93:CE93)-SUM('en niveau par secteurs'!V93:AL93)</f>
        <v>0</v>
      </c>
      <c r="H92" s="48" t="e">
        <f>(('en niveau par secteurs'!CP93+'en niveau par secteurs'!CF93+'en niveau par secteurs'!CQ93)/('en niveau par secteurs'!CR93+'en niveau par secteurs'!AM93+'en niveau par secteurs'!CS93)-1)*100</f>
        <v>#DIV/0!</v>
      </c>
      <c r="I92" s="1">
        <f>'en niveau par secteurs'!CP93*'en niveau par secteurs'!CM93-'en niveau par secteurs'!CR93*'en niveau par secteurs'!AT93</f>
        <v>0</v>
      </c>
      <c r="J92" s="26"/>
      <c r="K92" s="24">
        <f>'en niveau par secteurs'!CQ93*'en niveau par secteurs'!$CM$15-'en niveau par secteurs'!CS93*'en niveau par secteurs'!$AT$15</f>
        <v>0</v>
      </c>
      <c r="L92" s="3" t="e">
        <f>(('en niveau par secteurs'!BM93+'en niveau par secteurs'!BN93)/('en niveau par secteurs'!T93+'en niveau par secteurs'!U93)-1)*100</f>
        <v>#DIV/0!</v>
      </c>
      <c r="M92" s="3" t="e">
        <f>('en niveau par secteurs'!CU93/'en niveau par secteurs'!CV93-1)*100</f>
        <v>#DIV/0!</v>
      </c>
      <c r="N92" s="3"/>
    </row>
    <row r="93" spans="1:14" hidden="1" x14ac:dyDescent="0.25">
      <c r="A93" s="3">
        <v>2094</v>
      </c>
      <c r="B93" s="1">
        <f>(('en niveau par secteurs'!AU94-('en niveau par secteurs'!B94))*'en niveau par secteurs'!$CM$15)</f>
        <v>0</v>
      </c>
      <c r="C93" s="1">
        <f>('en niveau par secteurs'!AW94-'en niveau par secteurs'!D94)</f>
        <v>0</v>
      </c>
      <c r="D93" s="1">
        <f>(SUM('en niveau par secteurs'!AX94:BF94)-SUM('en niveau par secteurs'!E94:M94))*'en niveau par secteurs'!$CM$15</f>
        <v>0</v>
      </c>
      <c r="E93" s="1">
        <f>'en niveau par secteurs'!BG94-'en niveau par secteurs'!N94</f>
        <v>0</v>
      </c>
      <c r="F93" s="1">
        <f>(SUM('en niveau par secteurs'!BH94:BL94)-SUM('en niveau par secteurs'!O94:S94))*'en niveau par secteurs'!$CM$15</f>
        <v>0</v>
      </c>
      <c r="G93" s="1">
        <f>SUM('en niveau par secteurs'!BO94:CE94)-SUM('en niveau par secteurs'!V94:AL94)</f>
        <v>0</v>
      </c>
      <c r="H93" s="48" t="e">
        <f>(('en niveau par secteurs'!CP94+'en niveau par secteurs'!CF94+'en niveau par secteurs'!CQ94)/('en niveau par secteurs'!CR94+'en niveau par secteurs'!AM94+'en niveau par secteurs'!CS94)-1)*100</f>
        <v>#DIV/0!</v>
      </c>
      <c r="I93" s="1">
        <f>'en niveau par secteurs'!CP94*'en niveau par secteurs'!CM94-'en niveau par secteurs'!CR94*'en niveau par secteurs'!AT94</f>
        <v>0</v>
      </c>
      <c r="J93" s="26"/>
      <c r="K93" s="24">
        <f>'en niveau par secteurs'!CQ94*'en niveau par secteurs'!$CM$15-'en niveau par secteurs'!CS94*'en niveau par secteurs'!$AT$15</f>
        <v>0</v>
      </c>
      <c r="L93" s="3" t="e">
        <f>(('en niveau par secteurs'!BM94+'en niveau par secteurs'!BN94)/('en niveau par secteurs'!T94+'en niveau par secteurs'!U94)-1)*100</f>
        <v>#DIV/0!</v>
      </c>
      <c r="M93" s="3" t="e">
        <f>('en niveau par secteurs'!CU94/'en niveau par secteurs'!CV94-1)*100</f>
        <v>#DIV/0!</v>
      </c>
      <c r="N93" s="3"/>
    </row>
    <row r="94" spans="1:14" hidden="1" x14ac:dyDescent="0.25">
      <c r="A94" s="3">
        <v>2095</v>
      </c>
      <c r="B94" s="1">
        <f>(('en niveau par secteurs'!AU95-('en niveau par secteurs'!B95))*'en niveau par secteurs'!$CM$15)</f>
        <v>0</v>
      </c>
      <c r="C94" s="1">
        <f>('en niveau par secteurs'!AW95-'en niveau par secteurs'!D95)</f>
        <v>0</v>
      </c>
      <c r="D94" s="1">
        <f>(SUM('en niveau par secteurs'!AX95:BF95)-SUM('en niveau par secteurs'!E95:M95))*'en niveau par secteurs'!$CM$15</f>
        <v>0</v>
      </c>
      <c r="E94" s="1">
        <f>'en niveau par secteurs'!BG95-'en niveau par secteurs'!N95</f>
        <v>0</v>
      </c>
      <c r="F94" s="1">
        <f>(SUM('en niveau par secteurs'!BH95:BL95)-SUM('en niveau par secteurs'!O95:S95))*'en niveau par secteurs'!$CM$15</f>
        <v>0</v>
      </c>
      <c r="G94" s="1">
        <f>SUM('en niveau par secteurs'!BO95:CE95)-SUM('en niveau par secteurs'!V95:AL95)</f>
        <v>0</v>
      </c>
      <c r="H94" s="48" t="e">
        <f>(('en niveau par secteurs'!CP95+'en niveau par secteurs'!CF95+'en niveau par secteurs'!CQ95)/('en niveau par secteurs'!CR95+'en niveau par secteurs'!AM95+'en niveau par secteurs'!CS95)-1)*100</f>
        <v>#DIV/0!</v>
      </c>
      <c r="I94" s="1">
        <f>'en niveau par secteurs'!CP95*'en niveau par secteurs'!CM95-'en niveau par secteurs'!CR95*'en niveau par secteurs'!AT95</f>
        <v>0</v>
      </c>
      <c r="J94" s="26"/>
      <c r="K94" s="24">
        <f>'en niveau par secteurs'!CQ95*'en niveau par secteurs'!$CM$15-'en niveau par secteurs'!CS95*'en niveau par secteurs'!$AT$15</f>
        <v>0</v>
      </c>
      <c r="L94" s="3" t="e">
        <f>(('en niveau par secteurs'!BM95+'en niveau par secteurs'!BN95)/('en niveau par secteurs'!T95+'en niveau par secteurs'!U95)-1)*100</f>
        <v>#DIV/0!</v>
      </c>
      <c r="M94" s="3" t="e">
        <f>('en niveau par secteurs'!CU95/'en niveau par secteurs'!CV95-1)*100</f>
        <v>#DIV/0!</v>
      </c>
      <c r="N94" s="3"/>
    </row>
    <row r="95" spans="1:14" hidden="1" x14ac:dyDescent="0.25">
      <c r="A95" s="3">
        <v>2096</v>
      </c>
      <c r="B95" s="1">
        <f>(('en niveau par secteurs'!AU96-('en niveau par secteurs'!B96))*'en niveau par secteurs'!$CM$15)</f>
        <v>0</v>
      </c>
      <c r="C95" s="1">
        <f>('en niveau par secteurs'!AW96-'en niveau par secteurs'!D96)</f>
        <v>0</v>
      </c>
      <c r="D95" s="1">
        <f>(SUM('en niveau par secteurs'!AX96:BF96)-SUM('en niveau par secteurs'!E96:M96))*'en niveau par secteurs'!$CM$15</f>
        <v>0</v>
      </c>
      <c r="E95" s="1">
        <f>'en niveau par secteurs'!BG96-'en niveau par secteurs'!N96</f>
        <v>0</v>
      </c>
      <c r="F95" s="1">
        <f>(SUM('en niveau par secteurs'!BH96:BL96)-SUM('en niveau par secteurs'!O96:S96))*'en niveau par secteurs'!$CM$15</f>
        <v>0</v>
      </c>
      <c r="G95" s="1">
        <f>SUM('en niveau par secteurs'!BO96:CE96)-SUM('en niveau par secteurs'!V96:AL96)</f>
        <v>0</v>
      </c>
      <c r="H95" s="48" t="e">
        <f>(('en niveau par secteurs'!CP96+'en niveau par secteurs'!CF96+'en niveau par secteurs'!CQ96)/('en niveau par secteurs'!CR96+'en niveau par secteurs'!AM96+'en niveau par secteurs'!CS96)-1)*100</f>
        <v>#DIV/0!</v>
      </c>
      <c r="I95" s="1">
        <f>'en niveau par secteurs'!CP96*'en niveau par secteurs'!CM96-'en niveau par secteurs'!CR96*'en niveau par secteurs'!AT96</f>
        <v>0</v>
      </c>
      <c r="J95" s="26"/>
      <c r="K95" s="24">
        <f>'en niveau par secteurs'!CQ96*'en niveau par secteurs'!$CM$15-'en niveau par secteurs'!CS96*'en niveau par secteurs'!$AT$15</f>
        <v>0</v>
      </c>
      <c r="L95" s="3" t="e">
        <f>(('en niveau par secteurs'!BM96+'en niveau par secteurs'!BN96)/('en niveau par secteurs'!T96+'en niveau par secteurs'!U96)-1)*100</f>
        <v>#DIV/0!</v>
      </c>
      <c r="M95" s="3" t="e">
        <f>('en niveau par secteurs'!CU96/'en niveau par secteurs'!CV96-1)*100</f>
        <v>#DIV/0!</v>
      </c>
      <c r="N95" s="3"/>
    </row>
    <row r="96" spans="1:14" hidden="1" x14ac:dyDescent="0.25">
      <c r="A96" s="3">
        <v>2097</v>
      </c>
      <c r="B96" s="1">
        <f>(('en niveau par secteurs'!AU97-('en niveau par secteurs'!B97))*'en niveau par secteurs'!$CM$15)</f>
        <v>0</v>
      </c>
      <c r="C96" s="1">
        <f>('en niveau par secteurs'!AW97-'en niveau par secteurs'!D97)</f>
        <v>0</v>
      </c>
      <c r="D96" s="1">
        <f>(SUM('en niveau par secteurs'!AX97:BF97)-SUM('en niveau par secteurs'!E97:M97))*'en niveau par secteurs'!$CM$15</f>
        <v>0</v>
      </c>
      <c r="E96" s="1">
        <f>'en niveau par secteurs'!BG97-'en niveau par secteurs'!N97</f>
        <v>0</v>
      </c>
      <c r="F96" s="1">
        <f>(SUM('en niveau par secteurs'!BH97:BL97)-SUM('en niveau par secteurs'!O97:S97))*'en niveau par secteurs'!$CM$15</f>
        <v>0</v>
      </c>
      <c r="G96" s="1">
        <f>SUM('en niveau par secteurs'!BO97:CE97)-SUM('en niveau par secteurs'!V97:AL97)</f>
        <v>0</v>
      </c>
      <c r="H96" s="48" t="e">
        <f>(('en niveau par secteurs'!CP97+'en niveau par secteurs'!CF97+'en niveau par secteurs'!CQ97)/('en niveau par secteurs'!CR97+'en niveau par secteurs'!AM97+'en niveau par secteurs'!CS97)-1)*100</f>
        <v>#DIV/0!</v>
      </c>
      <c r="I96" s="1">
        <f>'en niveau par secteurs'!CP97*'en niveau par secteurs'!CM97-'en niveau par secteurs'!CR97*'en niveau par secteurs'!AT97</f>
        <v>0</v>
      </c>
      <c r="J96" s="26"/>
      <c r="K96" s="24">
        <f>'en niveau par secteurs'!CQ97*'en niveau par secteurs'!$CM$15-'en niveau par secteurs'!CS97*'en niveau par secteurs'!$AT$15</f>
        <v>0</v>
      </c>
      <c r="L96" s="3" t="e">
        <f>(('en niveau par secteurs'!BM97+'en niveau par secteurs'!BN97)/('en niveau par secteurs'!T97+'en niveau par secteurs'!U97)-1)*100</f>
        <v>#DIV/0!</v>
      </c>
      <c r="M96" s="3" t="e">
        <f>('en niveau par secteurs'!CU97/'en niveau par secteurs'!CV97-1)*100</f>
        <v>#DIV/0!</v>
      </c>
      <c r="N96" s="3"/>
    </row>
    <row r="97" spans="1:14" hidden="1" x14ac:dyDescent="0.25">
      <c r="A97" s="3">
        <v>2098</v>
      </c>
      <c r="B97" s="1">
        <f>(('en niveau par secteurs'!AU98-('en niveau par secteurs'!B98))*'en niveau par secteurs'!$CM$15)</f>
        <v>0</v>
      </c>
      <c r="C97" s="1">
        <f>('en niveau par secteurs'!AW98-'en niveau par secteurs'!D98)</f>
        <v>0</v>
      </c>
      <c r="D97" s="1">
        <f>(SUM('en niveau par secteurs'!AX98:BF98)-SUM('en niveau par secteurs'!E98:M98))*'en niveau par secteurs'!$CM$15</f>
        <v>0</v>
      </c>
      <c r="E97" s="1">
        <f>'en niveau par secteurs'!BG98-'en niveau par secteurs'!N98</f>
        <v>0</v>
      </c>
      <c r="F97" s="1">
        <f>(SUM('en niveau par secteurs'!BH98:BL98)-SUM('en niveau par secteurs'!O98:S98))*'en niveau par secteurs'!$CM$15</f>
        <v>0</v>
      </c>
      <c r="G97" s="1">
        <f>SUM('en niveau par secteurs'!BO98:CE98)-SUM('en niveau par secteurs'!V98:AL98)</f>
        <v>0</v>
      </c>
      <c r="H97" s="48" t="e">
        <f>(('en niveau par secteurs'!CP98+'en niveau par secteurs'!CF98+'en niveau par secteurs'!CQ98)/('en niveau par secteurs'!CR98+'en niveau par secteurs'!AM98+'en niveau par secteurs'!CS98)-1)*100</f>
        <v>#DIV/0!</v>
      </c>
      <c r="I97" s="1">
        <f>'en niveau par secteurs'!CP98*'en niveau par secteurs'!CM98-'en niveau par secteurs'!CR98*'en niveau par secteurs'!AT98</f>
        <v>0</v>
      </c>
      <c r="J97" s="26"/>
      <c r="K97" s="24">
        <f>'en niveau par secteurs'!CQ98*'en niveau par secteurs'!$CM$15-'en niveau par secteurs'!CS98*'en niveau par secteurs'!$AT$15</f>
        <v>0</v>
      </c>
      <c r="L97" s="3" t="e">
        <f>(('en niveau par secteurs'!BM98+'en niveau par secteurs'!BN98)/('en niveau par secteurs'!T98+'en niveau par secteurs'!U98)-1)*100</f>
        <v>#DIV/0!</v>
      </c>
      <c r="M97" s="3" t="e">
        <f>('en niveau par secteurs'!CU98/'en niveau par secteurs'!CV98-1)*100</f>
        <v>#DIV/0!</v>
      </c>
      <c r="N97" s="3"/>
    </row>
    <row r="98" spans="1:14" hidden="1" x14ac:dyDescent="0.25">
      <c r="A98" s="3">
        <v>2099</v>
      </c>
      <c r="B98" s="1">
        <f>(('en niveau par secteurs'!AU99-('en niveau par secteurs'!B99))*'en niveau par secteurs'!$CM$15)</f>
        <v>0</v>
      </c>
      <c r="C98" s="1">
        <f>('en niveau par secteurs'!AW99-'en niveau par secteurs'!D99)</f>
        <v>0</v>
      </c>
      <c r="D98" s="1">
        <f>(SUM('en niveau par secteurs'!AX99:BF99)-SUM('en niveau par secteurs'!E99:M99))*'en niveau par secteurs'!$CM$15</f>
        <v>0</v>
      </c>
      <c r="E98" s="1">
        <f>'en niveau par secteurs'!BG99-'en niveau par secteurs'!N99</f>
        <v>0</v>
      </c>
      <c r="F98" s="1">
        <f>(SUM('en niveau par secteurs'!BH99:BL99)-SUM('en niveau par secteurs'!O99:S99))*'en niveau par secteurs'!$CM$15</f>
        <v>0</v>
      </c>
      <c r="G98" s="1">
        <f>SUM('en niveau par secteurs'!BO99:CE99)-SUM('en niveau par secteurs'!V99:AL99)</f>
        <v>0</v>
      </c>
      <c r="H98" s="48" t="e">
        <f>(('en niveau par secteurs'!CP99+'en niveau par secteurs'!CF99+'en niveau par secteurs'!CQ99)/('en niveau par secteurs'!CR99+'en niveau par secteurs'!AM99+'en niveau par secteurs'!CS99)-1)*100</f>
        <v>#DIV/0!</v>
      </c>
      <c r="I98" s="1">
        <f>'en niveau par secteurs'!CP99*'en niveau par secteurs'!CM99-'en niveau par secteurs'!CR99*'en niveau par secteurs'!AT99</f>
        <v>0</v>
      </c>
      <c r="J98" s="26"/>
      <c r="K98" s="24">
        <f>'en niveau par secteurs'!CQ99*'en niveau par secteurs'!$CM$15-'en niveau par secteurs'!CS99*'en niveau par secteurs'!$AT$15</f>
        <v>0</v>
      </c>
      <c r="L98" s="3" t="e">
        <f>(('en niveau par secteurs'!BM99+'en niveau par secteurs'!BN99)/('en niveau par secteurs'!T99+'en niveau par secteurs'!U99)-1)*100</f>
        <v>#DIV/0!</v>
      </c>
      <c r="M98" s="3" t="e">
        <f>('en niveau par secteurs'!CU99/'en niveau par secteurs'!CV99-1)*100</f>
        <v>#DIV/0!</v>
      </c>
      <c r="N98" s="3"/>
    </row>
    <row r="99" spans="1:14" hidden="1" x14ac:dyDescent="0.25">
      <c r="A99" s="3">
        <v>2100</v>
      </c>
      <c r="B99" s="1">
        <f>(('en niveau par secteurs'!AU100-('en niveau par secteurs'!B100))*'en niveau par secteurs'!$CM$15)</f>
        <v>0</v>
      </c>
      <c r="C99" s="4">
        <f>('en niveau par secteurs'!AW100-'en niveau par secteurs'!D100)</f>
        <v>0</v>
      </c>
      <c r="D99" s="1">
        <f>(SUM('en niveau par secteurs'!AX100:BF100)-SUM('en niveau par secteurs'!E100:M100))*'en niveau par secteurs'!$CM$15</f>
        <v>0</v>
      </c>
      <c r="E99" s="1">
        <f>'en niveau par secteurs'!BG100-'en niveau par secteurs'!N100</f>
        <v>0</v>
      </c>
      <c r="F99" s="1">
        <f>(SUM('en niveau par secteurs'!BH100:BL100)-SUM('en niveau par secteurs'!O100:S100))*'en niveau par secteurs'!$CM$15</f>
        <v>0</v>
      </c>
      <c r="G99" s="1">
        <f>SUM('en niveau par secteurs'!BO100:CE100)-SUM('en niveau par secteurs'!V100:AL100)</f>
        <v>0</v>
      </c>
      <c r="H99" s="48" t="e">
        <f>(('en niveau par secteurs'!CP100+'en niveau par secteurs'!CF100+'en niveau par secteurs'!CQ100)/('en niveau par secteurs'!CR100+'en niveau par secteurs'!AM100+'en niveau par secteurs'!CS100)-1)*100</f>
        <v>#DIV/0!</v>
      </c>
      <c r="I99" s="1">
        <f>'en niveau par secteurs'!CP100*'en niveau par secteurs'!CM100-'en niveau par secteurs'!CR100*'en niveau par secteurs'!AT100</f>
        <v>0</v>
      </c>
      <c r="J99" s="26"/>
      <c r="K99" s="24">
        <f>'en niveau par secteurs'!CQ100*'en niveau par secteurs'!$CM$15-'en niveau par secteurs'!CS100*'en niveau par secteurs'!$AT$15</f>
        <v>0</v>
      </c>
      <c r="L99" s="3" t="e">
        <f>(('en niveau par secteurs'!BM100+'en niveau par secteurs'!BN100)/('en niveau par secteurs'!T100+'en niveau par secteurs'!U100)-1)*100</f>
        <v>#DIV/0!</v>
      </c>
      <c r="M99" s="3" t="e">
        <f>('en niveau par secteurs'!CU100/'en niveau par secteurs'!CV100-1)*100</f>
        <v>#DIV/0!</v>
      </c>
      <c r="N99" s="3"/>
    </row>
    <row r="100" spans="1:14" x14ac:dyDescent="0.25">
      <c r="A100" s="7" t="s">
        <v>31</v>
      </c>
      <c r="B100" s="8">
        <f>SUM(B17:B34)</f>
        <v>27125.754239207032</v>
      </c>
      <c r="C100" s="8">
        <f>SUM(C17:C34)</f>
        <v>108464.34153117976</v>
      </c>
      <c r="D100" s="8">
        <f t="shared" ref="D100:M100" si="0">SUM(D17:D34)</f>
        <v>54740.630814148826</v>
      </c>
      <c r="E100" s="8">
        <f t="shared" si="0"/>
        <v>10916.096273776719</v>
      </c>
      <c r="F100" s="8">
        <f t="shared" si="0"/>
        <v>23655.418446853128</v>
      </c>
      <c r="G100" s="8">
        <f t="shared" si="0"/>
        <v>-322.25426671951868</v>
      </c>
      <c r="H100" s="8">
        <f t="shared" si="0"/>
        <v>107516.62373218338</v>
      </c>
      <c r="I100" s="8">
        <f t="shared" si="0"/>
        <v>93205.416427880074</v>
      </c>
      <c r="J100" s="8">
        <f t="shared" si="0"/>
        <v>12785.461543991665</v>
      </c>
      <c r="K100" s="8">
        <f t="shared" si="0"/>
        <v>1525.7457603116645</v>
      </c>
      <c r="L100" s="8">
        <f t="shared" si="0"/>
        <v>495053.42698401678</v>
      </c>
      <c r="M100" s="8">
        <f t="shared" si="0"/>
        <v>827150.03775464534</v>
      </c>
      <c r="N100" s="33"/>
    </row>
    <row r="101" spans="1:14" x14ac:dyDescent="0.25">
      <c r="A101" s="6" t="s">
        <v>32</v>
      </c>
      <c r="B101" s="5">
        <f>B100/20</f>
        <v>1356.2877119603515</v>
      </c>
      <c r="C101" s="5">
        <f t="shared" ref="C101:L101" si="1">C100/20</f>
        <v>5423.2170765589881</v>
      </c>
      <c r="D101" s="5">
        <f t="shared" si="1"/>
        <v>2737.0315407074413</v>
      </c>
      <c r="E101" s="5">
        <f t="shared" si="1"/>
        <v>545.80481368883591</v>
      </c>
      <c r="F101" s="5">
        <f t="shared" si="1"/>
        <v>1182.7709223426564</v>
      </c>
      <c r="G101" s="5">
        <f t="shared" si="1"/>
        <v>-16.112713335975933</v>
      </c>
      <c r="H101" s="5">
        <f t="shared" si="1"/>
        <v>5375.831186609169</v>
      </c>
      <c r="I101" s="5">
        <f t="shared" si="1"/>
        <v>4660.2708213940041</v>
      </c>
      <c r="J101" s="5"/>
      <c r="K101" s="46">
        <f t="shared" si="1"/>
        <v>76.287288015583229</v>
      </c>
      <c r="L101" s="19">
        <f t="shared" si="1"/>
        <v>24752.671349200838</v>
      </c>
      <c r="M101" s="42">
        <f>M100/20</f>
        <v>41357.501887732265</v>
      </c>
      <c r="N101" s="3"/>
    </row>
    <row r="102" spans="1:14" x14ac:dyDescent="0.25">
      <c r="A102" s="26" t="s">
        <v>262</v>
      </c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</row>
    <row r="103" spans="1:14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x14ac:dyDescent="0.25">
      <c r="A104" s="36" t="s">
        <v>64</v>
      </c>
      <c r="B104" s="34">
        <f t="shared" ref="B104:G104" si="2">B100</f>
        <v>27125.754239207032</v>
      </c>
      <c r="C104" s="34">
        <f t="shared" si="2"/>
        <v>108464.34153117976</v>
      </c>
      <c r="D104" s="34">
        <f t="shared" si="2"/>
        <v>54740.630814148826</v>
      </c>
      <c r="E104" s="34">
        <f t="shared" si="2"/>
        <v>10916.096273776719</v>
      </c>
      <c r="F104" s="34">
        <f t="shared" si="2"/>
        <v>23655.418446853128</v>
      </c>
      <c r="G104" s="34">
        <f t="shared" si="2"/>
        <v>-322.25426671951868</v>
      </c>
      <c r="H104" s="6"/>
      <c r="I104" s="34">
        <f>I100+J100</f>
        <v>105990.87797187174</v>
      </c>
      <c r="J104" s="6"/>
      <c r="K104" s="6"/>
      <c r="L104" s="34">
        <f>L100</f>
        <v>495053.42698401678</v>
      </c>
      <c r="M104" s="34">
        <f>SUM(C104:L104)</f>
        <v>798498.53775512753</v>
      </c>
    </row>
    <row r="105" spans="1:14" x14ac:dyDescent="0.25">
      <c r="A105" s="36" t="s">
        <v>65</v>
      </c>
      <c r="B105" s="6"/>
      <c r="C105" s="6"/>
      <c r="D105" s="6">
        <v>33197</v>
      </c>
      <c r="E105" s="6"/>
      <c r="F105" s="34">
        <f>F104</f>
        <v>23655.418446853128</v>
      </c>
      <c r="G105" s="34">
        <f>G104</f>
        <v>-322.25426671951868</v>
      </c>
      <c r="H105" s="6"/>
      <c r="I105" s="34">
        <f>I104</f>
        <v>105990.87797187174</v>
      </c>
      <c r="J105" s="6"/>
      <c r="K105" s="6"/>
      <c r="L105" s="39">
        <f>SUM(bâtiment!D14:D34)</f>
        <v>115700.00753519822</v>
      </c>
      <c r="M105" s="34">
        <f>SUM(B105:L105)</f>
        <v>278221.0496872036</v>
      </c>
    </row>
    <row r="107" spans="1:14" x14ac:dyDescent="0.25">
      <c r="I107">
        <f>3*30+42.5*2+15*13</f>
        <v>370</v>
      </c>
    </row>
    <row r="114" spans="4:9" x14ac:dyDescent="0.25">
      <c r="D114" s="32"/>
    </row>
    <row r="118" spans="4:9" x14ac:dyDescent="0.25">
      <c r="I118" s="32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B1" workbookViewId="0">
      <selection activeCell="J14" sqref="J14"/>
    </sheetView>
  </sheetViews>
  <sheetFormatPr baseColWidth="10" defaultRowHeight="15" x14ac:dyDescent="0.25"/>
  <cols>
    <col min="1" max="1" width="20" customWidth="1"/>
    <col min="2" max="2" width="14.85546875" customWidth="1"/>
    <col min="5" max="5" width="13.140625" customWidth="1"/>
    <col min="6" max="6" width="13.28515625" customWidth="1"/>
    <col min="9" max="10" width="14.28515625" customWidth="1"/>
    <col min="11" max="11" width="14" customWidth="1"/>
    <col min="13" max="13" width="13" customWidth="1"/>
  </cols>
  <sheetData>
    <row r="1" spans="1:14" ht="15.75" thickBot="1" x14ac:dyDescent="0.3">
      <c r="B1" s="9" t="s">
        <v>37</v>
      </c>
    </row>
    <row r="2" spans="1:14" ht="105" x14ac:dyDescent="0.25">
      <c r="A2" s="1" t="s">
        <v>0</v>
      </c>
      <c r="B2" s="2" t="s">
        <v>29</v>
      </c>
      <c r="C2" s="2" t="s">
        <v>5</v>
      </c>
      <c r="D2" s="2" t="s">
        <v>24</v>
      </c>
      <c r="E2" s="2" t="s">
        <v>36</v>
      </c>
      <c r="F2" s="2" t="s">
        <v>28</v>
      </c>
      <c r="G2" s="12" t="s">
        <v>25</v>
      </c>
      <c r="H2" s="20" t="s">
        <v>26</v>
      </c>
      <c r="I2" s="21" t="s">
        <v>60</v>
      </c>
      <c r="J2" s="21" t="s">
        <v>61</v>
      </c>
      <c r="K2" s="22" t="s">
        <v>62</v>
      </c>
      <c r="L2" s="16" t="s">
        <v>21</v>
      </c>
      <c r="M2" s="2" t="s">
        <v>27</v>
      </c>
      <c r="N2" s="3"/>
    </row>
    <row r="3" spans="1:14" hidden="1" x14ac:dyDescent="0.25">
      <c r="A3" s="1">
        <v>2004</v>
      </c>
      <c r="B3" s="1">
        <f>(('en niveau par secteurs'!AU4+'en niveau par secteurs'!AV4)/('en niveau par secteurs'!B4+'en niveau par secteurs'!C4)-1)*100</f>
        <v>0</v>
      </c>
      <c r="C3" s="1">
        <f>('en niveau par secteurs'!AW4/'en niveau par secteurs'!D4-1)*100</f>
        <v>0</v>
      </c>
      <c r="D3" s="1">
        <f>(SUM('en niveau par secteurs'!AX4:BF4)/SUM('en niveau par secteurs'!E4:M4)-1)*100</f>
        <v>0</v>
      </c>
      <c r="E3" s="1">
        <f>('en niveau par secteurs'!BG4/'en niveau par secteurs'!N4-1)*100</f>
        <v>0</v>
      </c>
      <c r="F3" s="1">
        <f>(SUM('en niveau par secteurs'!BH4:BL4)/SUM('en niveau par secteurs'!O4:S4)-1)*100</f>
        <v>0</v>
      </c>
      <c r="G3" s="13">
        <f>(SUM('en niveau par secteurs'!BO4:CE4)/SUM('en niveau par secteurs'!V4:AL4)-1)*100</f>
        <v>0</v>
      </c>
      <c r="H3" s="23">
        <f>(('en niveau par secteurs'!CP4+'en niveau par secteurs'!CF4+'en niveau par secteurs'!CQ4)/('en niveau par secteurs'!CR4+'en niveau par secteurs'!AM4+'en niveau par secteurs'!CS4)-1)*100</f>
        <v>0</v>
      </c>
      <c r="I3" s="1"/>
      <c r="J3" s="1"/>
      <c r="K3" s="24"/>
      <c r="L3" s="17">
        <f>(('en niveau par secteurs'!BM4+'en niveau par secteurs'!BN4)/('en niveau par secteurs'!T4+'en niveau par secteurs'!U4)-1)*100</f>
        <v>0</v>
      </c>
      <c r="M3" s="1">
        <f>('en niveau par secteurs'!CU4/'en niveau par secteurs'!CV4-1)*100</f>
        <v>0</v>
      </c>
      <c r="N3" s="3"/>
    </row>
    <row r="4" spans="1:14" hidden="1" x14ac:dyDescent="0.25">
      <c r="A4" s="1">
        <v>2005</v>
      </c>
      <c r="B4" s="1">
        <f>(('en niveau par secteurs'!AU5+'en niveau par secteurs'!AV5)/('en niveau par secteurs'!B5+'en niveau par secteurs'!C5)-1)*100</f>
        <v>0</v>
      </c>
      <c r="C4" s="1">
        <f>('en niveau par secteurs'!AW5/'en niveau par secteurs'!D5-1)*100</f>
        <v>0</v>
      </c>
      <c r="D4" s="1">
        <f>(SUM('en niveau par secteurs'!AX5:BF5)/SUM('en niveau par secteurs'!E5:M5)-1)*100</f>
        <v>0</v>
      </c>
      <c r="E4" s="1">
        <f>('en niveau par secteurs'!BG5/'en niveau par secteurs'!N5-1)*100</f>
        <v>0</v>
      </c>
      <c r="F4" s="1">
        <f>(SUM('en niveau par secteurs'!BH5:BL5)/SUM('en niveau par secteurs'!O5:S5)-1)*100</f>
        <v>0</v>
      </c>
      <c r="G4" s="13">
        <f>(SUM('en niveau par secteurs'!BO5:CE5)/SUM('en niveau par secteurs'!V5:AL5)-1)*100</f>
        <v>0</v>
      </c>
      <c r="H4" s="23">
        <f>(('en niveau par secteurs'!CP5+'en niveau par secteurs'!CF5+'en niveau par secteurs'!CQ5)/('en niveau par secteurs'!CR5+'en niveau par secteurs'!AM5+'en niveau par secteurs'!CS5)-1)*100</f>
        <v>0</v>
      </c>
      <c r="I4" s="1"/>
      <c r="J4" s="1"/>
      <c r="K4" s="24"/>
      <c r="L4" s="17">
        <f>(('en niveau par secteurs'!BM5+'en niveau par secteurs'!BN5)/('en niveau par secteurs'!T5+'en niveau par secteurs'!U5)-1)*100</f>
        <v>0</v>
      </c>
      <c r="M4" s="1">
        <f>('en niveau par secteurs'!CU5/'en niveau par secteurs'!CV5-1)*100</f>
        <v>0</v>
      </c>
      <c r="N4" s="3"/>
    </row>
    <row r="5" spans="1:14" hidden="1" x14ac:dyDescent="0.25">
      <c r="A5" s="1">
        <v>2006</v>
      </c>
      <c r="B5" s="1">
        <f>(('en niveau par secteurs'!AU6+'en niveau par secteurs'!AV6)/('en niveau par secteurs'!B6+'en niveau par secteurs'!C6)-1)*100</f>
        <v>0</v>
      </c>
      <c r="C5" s="1">
        <f>('en niveau par secteurs'!AW6/'en niveau par secteurs'!D6-1)*100</f>
        <v>0</v>
      </c>
      <c r="D5" s="1">
        <f>(SUM('en niveau par secteurs'!AX6:BF6)/SUM('en niveau par secteurs'!E6:M6)-1)*100</f>
        <v>0</v>
      </c>
      <c r="E5" s="1">
        <f>('en niveau par secteurs'!BG6/'en niveau par secteurs'!N6-1)*100</f>
        <v>0</v>
      </c>
      <c r="F5" s="1">
        <f>(SUM('en niveau par secteurs'!BH6:BL6)/SUM('en niveau par secteurs'!O6:S6)-1)*100</f>
        <v>0</v>
      </c>
      <c r="G5" s="13">
        <f>(SUM('en niveau par secteurs'!BO6:CE6)/SUM('en niveau par secteurs'!V6:AL6)-1)*100</f>
        <v>0</v>
      </c>
      <c r="H5" s="23">
        <f>(('en niveau par secteurs'!CP6+'en niveau par secteurs'!CF6+'en niveau par secteurs'!CQ6)/('en niveau par secteurs'!CR6+'en niveau par secteurs'!AM6+'en niveau par secteurs'!CS6)-1)*100</f>
        <v>0</v>
      </c>
      <c r="I5" s="1"/>
      <c r="J5" s="1"/>
      <c r="K5" s="24"/>
      <c r="L5" s="17">
        <f>(('en niveau par secteurs'!BM6+'en niveau par secteurs'!BN6)/('en niveau par secteurs'!T6+'en niveau par secteurs'!U6)-1)*100</f>
        <v>0</v>
      </c>
      <c r="M5" s="1">
        <f>('en niveau par secteurs'!CU6/'en niveau par secteurs'!CV6-1)*100</f>
        <v>0</v>
      </c>
      <c r="N5" s="3"/>
    </row>
    <row r="6" spans="1:14" hidden="1" x14ac:dyDescent="0.25">
      <c r="A6" s="1">
        <v>2007</v>
      </c>
      <c r="B6" s="1">
        <f>(('en niveau par secteurs'!AU7+'en niveau par secteurs'!AV7)/('en niveau par secteurs'!B7+'en niveau par secteurs'!C7)-1)*100</f>
        <v>0</v>
      </c>
      <c r="C6" s="1">
        <f>('en niveau par secteurs'!AW7/'en niveau par secteurs'!D7-1)*100</f>
        <v>0</v>
      </c>
      <c r="D6" s="1">
        <f>(SUM('en niveau par secteurs'!AX7:BF7)/SUM('en niveau par secteurs'!E7:M7)-1)*100</f>
        <v>0</v>
      </c>
      <c r="E6" s="1">
        <f>('en niveau par secteurs'!BG7/'en niveau par secteurs'!N7-1)*100</f>
        <v>0</v>
      </c>
      <c r="F6" s="1">
        <f>(SUM('en niveau par secteurs'!BH7:BL7)/SUM('en niveau par secteurs'!O7:S7)-1)*100</f>
        <v>0</v>
      </c>
      <c r="G6" s="13">
        <f>(SUM('en niveau par secteurs'!BO7:CE7)/SUM('en niveau par secteurs'!V7:AL7)-1)*100</f>
        <v>0</v>
      </c>
      <c r="H6" s="23">
        <f>(('en niveau par secteurs'!CP7+'en niveau par secteurs'!CF7+'en niveau par secteurs'!CQ7)/('en niveau par secteurs'!CR7+'en niveau par secteurs'!AM7+'en niveau par secteurs'!CS7)-1)*100</f>
        <v>0</v>
      </c>
      <c r="I6" s="1"/>
      <c r="J6" s="1"/>
      <c r="K6" s="24"/>
      <c r="L6" s="17">
        <f>(('en niveau par secteurs'!BM7+'en niveau par secteurs'!BN7)/('en niveau par secteurs'!T7+'en niveau par secteurs'!U7)-1)*100</f>
        <v>0</v>
      </c>
      <c r="M6" s="1">
        <f>('en niveau par secteurs'!CU7/'en niveau par secteurs'!CV7-1)*100</f>
        <v>0</v>
      </c>
      <c r="N6" s="3"/>
    </row>
    <row r="7" spans="1:14" hidden="1" x14ac:dyDescent="0.25">
      <c r="A7" s="1">
        <v>2008</v>
      </c>
      <c r="B7" s="1">
        <f>(('en niveau par secteurs'!AU8+'en niveau par secteurs'!AV8)/('en niveau par secteurs'!B8+'en niveau par secteurs'!C8)-1)*100</f>
        <v>0</v>
      </c>
      <c r="C7" s="1">
        <f>('en niveau par secteurs'!AW8/'en niveau par secteurs'!D8-1)*100</f>
        <v>0</v>
      </c>
      <c r="D7" s="1">
        <f>(SUM('en niveau par secteurs'!AX8:BF8)/SUM('en niveau par secteurs'!E8:M8)-1)*100</f>
        <v>0</v>
      </c>
      <c r="E7" s="1">
        <f>('en niveau par secteurs'!BG8/'en niveau par secteurs'!N8-1)*100</f>
        <v>0</v>
      </c>
      <c r="F7" s="1">
        <f>(SUM('en niveau par secteurs'!BH8:BL8)/SUM('en niveau par secteurs'!O8:S8)-1)*100</f>
        <v>0</v>
      </c>
      <c r="G7" s="13">
        <f>(SUM('en niveau par secteurs'!BO8:CE8)/SUM('en niveau par secteurs'!V8:AL8)-1)*100</f>
        <v>0</v>
      </c>
      <c r="H7" s="23">
        <f>(('en niveau par secteurs'!CP8+'en niveau par secteurs'!CF8+'en niveau par secteurs'!CQ8)/('en niveau par secteurs'!CR8+'en niveau par secteurs'!AM8+'en niveau par secteurs'!CS8)-1)*100</f>
        <v>0</v>
      </c>
      <c r="I7" s="1"/>
      <c r="J7" s="1"/>
      <c r="K7" s="24"/>
      <c r="L7" s="17">
        <f>(('en niveau par secteurs'!BM8+'en niveau par secteurs'!BN8)/('en niveau par secteurs'!T8+'en niveau par secteurs'!U8)-1)*100</f>
        <v>0</v>
      </c>
      <c r="M7" s="1">
        <f>('en niveau par secteurs'!CU8/'en niveau par secteurs'!CV8-1)*100</f>
        <v>0</v>
      </c>
      <c r="N7" s="3"/>
    </row>
    <row r="8" spans="1:14" hidden="1" x14ac:dyDescent="0.25">
      <c r="A8" s="1">
        <v>2009</v>
      </c>
      <c r="B8" s="1">
        <f>(('en niveau par secteurs'!AU9+'en niveau par secteurs'!AV9)/('en niveau par secteurs'!B9+'en niveau par secteurs'!C9)-1)*100</f>
        <v>0</v>
      </c>
      <c r="C8" s="1">
        <f>('en niveau par secteurs'!AW9/'en niveau par secteurs'!D9-1)*100</f>
        <v>0</v>
      </c>
      <c r="D8" s="1">
        <f>(SUM('en niveau par secteurs'!AX9:BF9)/SUM('en niveau par secteurs'!E9:M9)-1)*100</f>
        <v>0</v>
      </c>
      <c r="E8" s="1">
        <f>('en niveau par secteurs'!BG9/'en niveau par secteurs'!N9-1)*100</f>
        <v>0</v>
      </c>
      <c r="F8" s="1">
        <f>(SUM('en niveau par secteurs'!BH9:BL9)/SUM('en niveau par secteurs'!O9:S9)-1)*100</f>
        <v>0</v>
      </c>
      <c r="G8" s="13">
        <f>(SUM('en niveau par secteurs'!BO9:CE9)/SUM('en niveau par secteurs'!V9:AL9)-1)*100</f>
        <v>0</v>
      </c>
      <c r="H8" s="23">
        <f>(('en niveau par secteurs'!CP9+'en niveau par secteurs'!CF9+'en niveau par secteurs'!CQ9)/('en niveau par secteurs'!CR9+'en niveau par secteurs'!AM9+'en niveau par secteurs'!CS9)-1)*100</f>
        <v>0</v>
      </c>
      <c r="I8" s="1"/>
      <c r="J8" s="1"/>
      <c r="K8" s="24"/>
      <c r="L8" s="17">
        <f>(('en niveau par secteurs'!BM9+'en niveau par secteurs'!BN9)/('en niveau par secteurs'!T9+'en niveau par secteurs'!U9)-1)*100</f>
        <v>0</v>
      </c>
      <c r="M8" s="1">
        <f>('en niveau par secteurs'!CU9/'en niveau par secteurs'!CV9-1)*100</f>
        <v>0</v>
      </c>
      <c r="N8" s="3"/>
    </row>
    <row r="9" spans="1:14" hidden="1" x14ac:dyDescent="0.25">
      <c r="A9" s="1">
        <v>2010</v>
      </c>
      <c r="B9" s="1">
        <f>(('en niveau par secteurs'!AU10+'en niveau par secteurs'!AV10)/('en niveau par secteurs'!B10+'en niveau par secteurs'!C10)-1)*100</f>
        <v>0</v>
      </c>
      <c r="C9" s="1">
        <f>('en niveau par secteurs'!AW10/'en niveau par secteurs'!D10-1)*100</f>
        <v>0</v>
      </c>
      <c r="D9" s="1">
        <f>(SUM('en niveau par secteurs'!AX10:BF10)/SUM('en niveau par secteurs'!E10:M10)-1)*100</f>
        <v>0</v>
      </c>
      <c r="E9" s="1">
        <f>('en niveau par secteurs'!BG10/'en niveau par secteurs'!N10-1)*100</f>
        <v>0</v>
      </c>
      <c r="F9" s="1">
        <f>(SUM('en niveau par secteurs'!BH10:BL10)/SUM('en niveau par secteurs'!O10:S10)-1)*100</f>
        <v>0</v>
      </c>
      <c r="G9" s="13">
        <f>(SUM('en niveau par secteurs'!BO10:CE10)/SUM('en niveau par secteurs'!V10:AL10)-1)*100</f>
        <v>0</v>
      </c>
      <c r="H9" s="23">
        <f>(('en niveau par secteurs'!CP10+'en niveau par secteurs'!CF10+'en niveau par secteurs'!CQ10)/('en niveau par secteurs'!CR10+'en niveau par secteurs'!AM10+'en niveau par secteurs'!CS10)-1)*100</f>
        <v>0</v>
      </c>
      <c r="I9" s="1"/>
      <c r="J9" s="1"/>
      <c r="K9" s="24"/>
      <c r="L9" s="17">
        <f>(('en niveau par secteurs'!BM10+'en niveau par secteurs'!BN10)/('en niveau par secteurs'!T10+'en niveau par secteurs'!U10)-1)*100</f>
        <v>0</v>
      </c>
      <c r="M9" s="1">
        <f>('en niveau par secteurs'!CU10/'en niveau par secteurs'!CV10-1)*100</f>
        <v>0</v>
      </c>
      <c r="N9" s="3"/>
    </row>
    <row r="10" spans="1:14" hidden="1" x14ac:dyDescent="0.25">
      <c r="A10" s="1">
        <v>2011</v>
      </c>
      <c r="B10" s="1">
        <f>(('en niveau par secteurs'!AU11+'en niveau par secteurs'!AV11)/('en niveau par secteurs'!B11+'en niveau par secteurs'!C11)-1)*100</f>
        <v>0</v>
      </c>
      <c r="C10" s="1">
        <f>('en niveau par secteurs'!AW11/'en niveau par secteurs'!D11-1)*100</f>
        <v>0</v>
      </c>
      <c r="D10" s="1">
        <f>(SUM('en niveau par secteurs'!AX11:BF11)/SUM('en niveau par secteurs'!E11:M11)-1)*100</f>
        <v>0</v>
      </c>
      <c r="E10" s="1">
        <f>('en niveau par secteurs'!BG11/'en niveau par secteurs'!N11-1)*100</f>
        <v>0</v>
      </c>
      <c r="F10" s="1">
        <f>(SUM('en niveau par secteurs'!BH11:BL11)/SUM('en niveau par secteurs'!O11:S11)-1)*100</f>
        <v>0</v>
      </c>
      <c r="G10" s="13">
        <f>(SUM('en niveau par secteurs'!BO11:CE11)/SUM('en niveau par secteurs'!V11:AL11)-1)*100</f>
        <v>0</v>
      </c>
      <c r="H10" s="23">
        <f>(('en niveau par secteurs'!CP11+'en niveau par secteurs'!CF11+'en niveau par secteurs'!CQ11)/('en niveau par secteurs'!CR11+'en niveau par secteurs'!AM11+'en niveau par secteurs'!CS11)-1)*100</f>
        <v>0</v>
      </c>
      <c r="I10" s="1"/>
      <c r="J10" s="1"/>
      <c r="K10" s="24"/>
      <c r="L10" s="17">
        <f>(('en niveau par secteurs'!BM11+'en niveau par secteurs'!BN11)/('en niveau par secteurs'!T11+'en niveau par secteurs'!U11)-1)*100</f>
        <v>0</v>
      </c>
      <c r="M10" s="1">
        <f>('en niveau par secteurs'!CU11/'en niveau par secteurs'!CV11-1)*100</f>
        <v>0</v>
      </c>
      <c r="N10" s="3"/>
    </row>
    <row r="11" spans="1:14" hidden="1" x14ac:dyDescent="0.25">
      <c r="A11" s="1">
        <v>2012</v>
      </c>
      <c r="B11" s="1">
        <f>(('en niveau par secteurs'!AU12+'en niveau par secteurs'!AV12)/('en niveau par secteurs'!B12+'en niveau par secteurs'!C12)-1)*100</f>
        <v>0</v>
      </c>
      <c r="C11" s="1">
        <f>('en niveau par secteurs'!AW12/'en niveau par secteurs'!D12-1)*100</f>
        <v>0</v>
      </c>
      <c r="D11" s="1">
        <f>(SUM('en niveau par secteurs'!AX12:BF12)/SUM('en niveau par secteurs'!E12:M12)-1)*100</f>
        <v>0</v>
      </c>
      <c r="E11" s="1">
        <f>('en niveau par secteurs'!BG12/'en niveau par secteurs'!N12-1)*100</f>
        <v>0</v>
      </c>
      <c r="F11" s="1">
        <f>(SUM('en niveau par secteurs'!BH12:BL12)/SUM('en niveau par secteurs'!O12:S12)-1)*100</f>
        <v>0</v>
      </c>
      <c r="G11" s="13">
        <f>(SUM('en niveau par secteurs'!BO12:CE12)/SUM('en niveau par secteurs'!V12:AL12)-1)*100</f>
        <v>0</v>
      </c>
      <c r="H11" s="23">
        <f>(('en niveau par secteurs'!CP12+'en niveau par secteurs'!CF12+'en niveau par secteurs'!CQ12)/('en niveau par secteurs'!CR12+'en niveau par secteurs'!AM12+'en niveau par secteurs'!CS12)-1)*100</f>
        <v>0</v>
      </c>
      <c r="I11" s="1"/>
      <c r="J11" s="1"/>
      <c r="K11" s="24"/>
      <c r="L11" s="17">
        <f>(('en niveau par secteurs'!BM12+'en niveau par secteurs'!BN12)/('en niveau par secteurs'!T12+'en niveau par secteurs'!U12)-1)*100</f>
        <v>0</v>
      </c>
      <c r="M11" s="1">
        <f>('en niveau par secteurs'!CU12/'en niveau par secteurs'!CV12-1)*100</f>
        <v>0</v>
      </c>
      <c r="N11" s="3"/>
    </row>
    <row r="12" spans="1:14" hidden="1" x14ac:dyDescent="0.25">
      <c r="A12" s="1">
        <v>2013</v>
      </c>
      <c r="B12" s="1">
        <f>(('en niveau par secteurs'!AU13+'en niveau par secteurs'!AV13)/('en niveau par secteurs'!B13+'en niveau par secteurs'!C13)-1)*100</f>
        <v>0</v>
      </c>
      <c r="C12" s="1">
        <f>('en niveau par secteurs'!AW13/'en niveau par secteurs'!D13-1)*100</f>
        <v>0</v>
      </c>
      <c r="D12" s="1">
        <f>(SUM('en niveau par secteurs'!AX13:BF13)/SUM('en niveau par secteurs'!E13:M13)-1)*100</f>
        <v>0</v>
      </c>
      <c r="E12" s="1">
        <f>('en niveau par secteurs'!BG13/'en niveau par secteurs'!N13-1)*100</f>
        <v>0</v>
      </c>
      <c r="F12" s="1">
        <f>(SUM('en niveau par secteurs'!BH13:BL13)/SUM('en niveau par secteurs'!O13:S13)-1)*100</f>
        <v>0</v>
      </c>
      <c r="G12" s="13">
        <f>(SUM('en niveau par secteurs'!BO13:CE13)/SUM('en niveau par secteurs'!V13:AL13)-1)*100</f>
        <v>-1.2245759961615477E-11</v>
      </c>
      <c r="H12" s="23">
        <f>(('en niveau par secteurs'!CP13+'en niveau par secteurs'!CF13+'en niveau par secteurs'!CQ13)/('en niveau par secteurs'!CR13+'en niveau par secteurs'!AM13+'en niveau par secteurs'!CS13)-1)*100</f>
        <v>0</v>
      </c>
      <c r="I12" s="1"/>
      <c r="J12" s="1"/>
      <c r="K12" s="24"/>
      <c r="L12" s="17">
        <f>(('en niveau par secteurs'!BM13+'en niveau par secteurs'!BN13)/('en niveau par secteurs'!T13+'en niveau par secteurs'!U13)-1)*100</f>
        <v>0</v>
      </c>
      <c r="M12" s="1">
        <f>('en niveau par secteurs'!CU13/'en niveau par secteurs'!CV13-1)*100</f>
        <v>-2.7755575615628914E-13</v>
      </c>
      <c r="N12" s="3"/>
    </row>
    <row r="13" spans="1:14" hidden="1" x14ac:dyDescent="0.25">
      <c r="A13" s="1">
        <v>2014</v>
      </c>
      <c r="B13" s="1">
        <f>(('en niveau par secteurs'!AU14+'en niveau par secteurs'!AV14)/('en niveau par secteurs'!B14+'en niveau par secteurs'!C14)-1)*100</f>
        <v>0</v>
      </c>
      <c r="C13" s="1">
        <f>('en niveau par secteurs'!AW14/'en niveau par secteurs'!D14-1)*100</f>
        <v>2.6054802759745144E-8</v>
      </c>
      <c r="D13" s="1">
        <f>(SUM('en niveau par secteurs'!AX14:BF14)/SUM('en niveau par secteurs'!E14:M14)-1)*100</f>
        <v>2.2347457218074851E-9</v>
      </c>
      <c r="E13" s="1">
        <f>('en niveau par secteurs'!BG14/'en niveau par secteurs'!N14-1)*100</f>
        <v>0</v>
      </c>
      <c r="F13" s="1">
        <f>(SUM('en niveau par secteurs'!BH14:BL14)/SUM('en niveau par secteurs'!O14:S14)-1)*100</f>
        <v>4.3215786504902098E-8</v>
      </c>
      <c r="G13" s="13">
        <f>(SUM('en niveau par secteurs'!BO14:CE14)/SUM('en niveau par secteurs'!V14:AL14)-1)*100</f>
        <v>2.441564728172807E-8</v>
      </c>
      <c r="H13" s="23">
        <f>(('en niveau par secteurs'!CP14+'en niveau par secteurs'!CF14+'en niveau par secteurs'!CQ14)/('en niveau par secteurs'!CR14+'en niveau par secteurs'!AM14+'en niveau par secteurs'!CS14)-1)*100</f>
        <v>0</v>
      </c>
      <c r="I13" s="1"/>
      <c r="J13" s="1"/>
      <c r="K13" s="24"/>
      <c r="L13" s="17">
        <f>(('en niveau par secteurs'!BM14+'en niveau par secteurs'!BN14)/('en niveau par secteurs'!T14+'en niveau par secteurs'!U14)-1)*100</f>
        <v>0</v>
      </c>
      <c r="M13" s="1">
        <f>('en niveau par secteurs'!CU14/'en niveau par secteurs'!CV14-1)*100</f>
        <v>2.3451685038367032E-9</v>
      </c>
      <c r="N13" s="3"/>
    </row>
    <row r="14" spans="1:14" x14ac:dyDescent="0.25">
      <c r="A14" s="1">
        <v>2015</v>
      </c>
      <c r="B14" s="1">
        <f>(('en niveau par secteurs'!AU15+'en niveau par secteurs'!AV15)*'en niveau par secteurs'!$CM$15)</f>
        <v>15502.229639807929</v>
      </c>
      <c r="C14" s="1">
        <f>('en niveau par secteurs'!AW15)*'en niveau par secteurs'!$CM$15</f>
        <v>5209.4412236995895</v>
      </c>
      <c r="D14" s="1">
        <f>(SUM('en niveau par secteurs'!AX15:BF15))*'en niveau par secteurs'!$CM$15</f>
        <v>26629.651172946567</v>
      </c>
      <c r="E14" s="1">
        <f>('en niveau par secteurs'!BG15)*'en niveau par secteurs'!$CM$15</f>
        <v>6601.0789857105565</v>
      </c>
      <c r="F14" s="1">
        <f>(SUM('en niveau par secteurs'!BH15:BL15))*'en niveau par secteurs'!$CM$15</f>
        <v>16556.514859883271</v>
      </c>
      <c r="G14" s="13">
        <f>(SUM('en niveau par secteurs'!BO15:CE15))*'en niveau par secteurs'!$CM$15</f>
        <v>11834.941100224514</v>
      </c>
      <c r="H14" s="23">
        <f>(('en niveau par secteurs'!CP15+'en niveau par secteurs'!CF15+'en niveau par secteurs'!CQ15))*'en niveau par secteurs'!$CM$15</f>
        <v>143257.00000957988</v>
      </c>
      <c r="I14" s="1">
        <f>('en niveau par secteurs'!CP15)*'en niveau par secteurs'!CM15</f>
        <v>1084.465850921536</v>
      </c>
      <c r="J14" s="1">
        <f>('en niveau par secteurs'!CF15)*'en niveau par secteurs'!CM15</f>
        <v>45805.167739999975</v>
      </c>
      <c r="K14" s="24">
        <f>('en niveau par secteurs'!CQ15)*'en niveau par secteurs'!$CM$15</f>
        <v>96367.366418658363</v>
      </c>
      <c r="L14" s="17">
        <f>(('en niveau par secteurs'!BM15+'en niveau par secteurs'!BN15))*'en niveau par secteurs'!$CM$15</f>
        <v>269028.22440678009</v>
      </c>
      <c r="M14" s="1">
        <f>('en niveau par secteurs'!CU15)*'en niveau par secteurs'!$CM$15</f>
        <v>494619.08139863232</v>
      </c>
      <c r="N14" s="3"/>
    </row>
    <row r="15" spans="1:14" x14ac:dyDescent="0.25">
      <c r="A15" s="1">
        <v>2016</v>
      </c>
      <c r="B15" s="1">
        <f>(('en niveau par secteurs'!AU16+'en niveau par secteurs'!AV16)*'en niveau par secteurs'!$CM$15)</f>
        <v>15729.404021929038</v>
      </c>
      <c r="C15" s="1">
        <f>('en niveau par secteurs'!AW16)*'en niveau par secteurs'!$CM$15</f>
        <v>6041.7692520980554</v>
      </c>
      <c r="D15" s="1">
        <f>(SUM('en niveau par secteurs'!AX16:BF16))*'en niveau par secteurs'!$CM$15</f>
        <v>27276.136610796908</v>
      </c>
      <c r="E15" s="1">
        <f>('en niveau par secteurs'!BG16)*'en niveau par secteurs'!$CM$15</f>
        <v>6929.2241788523634</v>
      </c>
      <c r="F15" s="1">
        <f>(SUM('en niveau par secteurs'!BH16:BL16))*'en niveau par secteurs'!$CM$15</f>
        <v>16967.390013942622</v>
      </c>
      <c r="G15" s="13">
        <f>(SUM('en niveau par secteurs'!BO16:CE16))*'en niveau par secteurs'!$CM$15</f>
        <v>10412.471504641439</v>
      </c>
      <c r="H15" s="23">
        <f>(('en niveau par secteurs'!CP16+'en niveau par secteurs'!CF16+'en niveau par secteurs'!CQ16))*'en niveau par secteurs'!$CM$15</f>
        <v>144443.03368731623</v>
      </c>
      <c r="I15" s="1">
        <f>('en niveau par secteurs'!CP16)*'en niveau par secteurs'!CM16</f>
        <v>1584.4953740191245</v>
      </c>
      <c r="J15" s="1">
        <f>('en niveau par secteurs'!CF16)*'en niveau par secteurs'!CM16</f>
        <v>48134.911489999911</v>
      </c>
      <c r="K15" s="24">
        <f>('en niveau par secteurs'!CQ16)*'en niveau par secteurs'!$CM$15</f>
        <v>95615.399266883702</v>
      </c>
      <c r="L15" s="17">
        <f>(('en niveau par secteurs'!BM16+'en niveau par secteurs'!BN16))*'en niveau par secteurs'!$CM$15</f>
        <v>277257.09253927018</v>
      </c>
      <c r="M15" s="1">
        <f>('en niveau par secteurs'!CU16)*'en niveau par secteurs'!$CM$15</f>
        <v>505056.5218088468</v>
      </c>
      <c r="N15" s="3"/>
    </row>
    <row r="16" spans="1:14" x14ac:dyDescent="0.25">
      <c r="A16" s="1">
        <v>2017</v>
      </c>
      <c r="B16" s="1">
        <f>(('en niveau par secteurs'!AU17+'en niveau par secteurs'!AV17)*'en niveau par secteurs'!$CM$15)</f>
        <v>16063.377886296301</v>
      </c>
      <c r="C16" s="1">
        <f>('en niveau par secteurs'!AW17)*'en niveau par secteurs'!$CM$15</f>
        <v>6823.5316805093762</v>
      </c>
      <c r="D16" s="1">
        <f>(SUM('en niveau par secteurs'!AX17:BF17))*'en niveau par secteurs'!$CM$15</f>
        <v>27973.878047584349</v>
      </c>
      <c r="E16" s="1">
        <f>('en niveau par secteurs'!BG17)*'en niveau par secteurs'!$CM$15</f>
        <v>7221.0399568296534</v>
      </c>
      <c r="F16" s="1">
        <f>(SUM('en niveau par secteurs'!BH17:BL17))*'en niveau par secteurs'!$CM$15</f>
        <v>17381.506923130404</v>
      </c>
      <c r="G16" s="13">
        <f>(SUM('en niveau par secteurs'!BO17:CE17))*'en niveau par secteurs'!$CM$15</f>
        <v>11309.805275124498</v>
      </c>
      <c r="H16" s="23">
        <f>(('en niveau par secteurs'!CP17+'en niveau par secteurs'!CF17+'en niveau par secteurs'!CQ17))*'en niveau par secteurs'!$CM$15</f>
        <v>146876.42354066708</v>
      </c>
      <c r="I16" s="1">
        <f>('en niveau par secteurs'!CP17)*'en niveau par secteurs'!CM17</f>
        <v>3468.9990267299972</v>
      </c>
      <c r="J16" s="1">
        <f>('en niveau par secteurs'!CF17)*'en niveau par secteurs'!CM17</f>
        <v>50622.642519999892</v>
      </c>
      <c r="K16" s="24">
        <f>('en niveau par secteurs'!CQ17)*'en niveau par secteurs'!$CM$15</f>
        <v>94995.2420884358</v>
      </c>
      <c r="L16" s="17">
        <f>(('en niveau par secteurs'!BM17+'en niveau par secteurs'!BN17))*'en niveau par secteurs'!$CM$15</f>
        <v>286460.14769949653</v>
      </c>
      <c r="M16" s="1">
        <f>('en niveau par secteurs'!CU17)*'en niveau par secteurs'!$CM$15</f>
        <v>520109.71100963821</v>
      </c>
      <c r="N16" s="3"/>
    </row>
    <row r="17" spans="1:14" x14ac:dyDescent="0.25">
      <c r="A17" s="1">
        <v>2018</v>
      </c>
      <c r="B17" s="1">
        <f>(('en niveau par secteurs'!AU18+'en niveau par secteurs'!AV18)*'en niveau par secteurs'!$CM$15)</f>
        <v>16443.324672263632</v>
      </c>
      <c r="C17" s="1">
        <f>('en niveau par secteurs'!AW18)*'en niveau par secteurs'!$CM$15</f>
        <v>7559.8440777169953</v>
      </c>
      <c r="D17" s="1">
        <f>(SUM('en niveau par secteurs'!AX18:BF18))*'en niveau par secteurs'!$CM$15</f>
        <v>28704.103873655589</v>
      </c>
      <c r="E17" s="1">
        <f>('en niveau par secteurs'!BG18)*'en niveau par secteurs'!$CM$15</f>
        <v>7507.3201883409129</v>
      </c>
      <c r="F17" s="1">
        <f>(SUM('en niveau par secteurs'!BH18:BL18))*'en niveau par secteurs'!$CM$15</f>
        <v>17786.885275084875</v>
      </c>
      <c r="G17" s="13">
        <f>(SUM('en niveau par secteurs'!BO18:CE18))*'en niveau par secteurs'!$CM$15</f>
        <v>10547.368910072331</v>
      </c>
      <c r="H17" s="23">
        <f>(('en niveau par secteurs'!CP18+'en niveau par secteurs'!CF18+'en niveau par secteurs'!CQ18))*'en niveau par secteurs'!$CM$15</f>
        <v>149512.85360650576</v>
      </c>
      <c r="I17" s="1">
        <f>('en niveau par secteurs'!CP18)*'en niveau par secteurs'!CM18</f>
        <v>5928.1164862321084</v>
      </c>
      <c r="J17" s="1">
        <f>('en niveau par secteurs'!CF18)*'en niveau par secteurs'!CM18</f>
        <v>53335.574820000009</v>
      </c>
      <c r="K17" s="24">
        <f>('en niveau par secteurs'!CQ18)*'en niveau par secteurs'!$CM$15</f>
        <v>94383.645269629822</v>
      </c>
      <c r="L17" s="17">
        <f>(('en niveau par secteurs'!BM18+'en niveau par secteurs'!BN18))*'en niveau par secteurs'!$CM$15</f>
        <v>295990.64262359648</v>
      </c>
      <c r="M17" s="1">
        <f>('en niveau par secteurs'!CU18)*'en niveau par secteurs'!$CM$15</f>
        <v>534052.34322723642</v>
      </c>
      <c r="N17" s="3"/>
    </row>
    <row r="18" spans="1:14" x14ac:dyDescent="0.25">
      <c r="A18" s="1">
        <v>2019</v>
      </c>
      <c r="B18" s="1">
        <f>(('en niveau par secteurs'!AU19+'en niveau par secteurs'!AV19)*'en niveau par secteurs'!$CM$15)</f>
        <v>16810.228263268338</v>
      </c>
      <c r="C18" s="1">
        <f>('en niveau par secteurs'!AW19)*'en niveau par secteurs'!$CM$15</f>
        <v>8222.56254837702</v>
      </c>
      <c r="D18" s="1">
        <f>(SUM('en niveau par secteurs'!AX19:BF19))*'en niveau par secteurs'!$CM$15</f>
        <v>29421.163552051752</v>
      </c>
      <c r="E18" s="1">
        <f>('en niveau par secteurs'!BG19)*'en niveau par secteurs'!$CM$15</f>
        <v>7783.8945005245223</v>
      </c>
      <c r="F18" s="1">
        <f>(SUM('en niveau par secteurs'!BH19:BL19))*'en niveau par secteurs'!$CM$15</f>
        <v>18154.151802914428</v>
      </c>
      <c r="G18" s="13">
        <f>(SUM('en niveau par secteurs'!BO19:CE19))*'en niveau par secteurs'!$CM$15</f>
        <v>11063.327989405212</v>
      </c>
      <c r="H18" s="23">
        <f>(('en niveau par secteurs'!CP19+'en niveau par secteurs'!CF19+'en niveau par secteurs'!CQ19))*'en niveau par secteurs'!$CM$15</f>
        <v>151541.1210845219</v>
      </c>
      <c r="I18" s="1">
        <f>('en niveau par secteurs'!CP19)*'en niveau par secteurs'!CM19</f>
        <v>8246.9412030644435</v>
      </c>
      <c r="J18" s="1">
        <f>('en niveau par secteurs'!CF19)*'en niveau par secteurs'!CM19</f>
        <v>56178.66260999989</v>
      </c>
      <c r="K18" s="24">
        <f>('en niveau par secteurs'!CQ19)*'en niveau par secteurs'!$CM$15</f>
        <v>93703.668557535901</v>
      </c>
      <c r="L18" s="17">
        <f>(('en niveau par secteurs'!BM19+'en niveau par secteurs'!BN19))*'en niveau par secteurs'!$CM$15</f>
        <v>304650.88308434631</v>
      </c>
      <c r="M18" s="1">
        <f>('en niveau par secteurs'!CU19)*'en niveau par secteurs'!$CM$15</f>
        <v>547647.33282540948</v>
      </c>
      <c r="N18" s="3"/>
    </row>
    <row r="19" spans="1:14" x14ac:dyDescent="0.25">
      <c r="A19" s="1">
        <v>2020</v>
      </c>
      <c r="B19" s="1">
        <f>(('en niveau par secteurs'!AU20+'en niveau par secteurs'!AV20)*'en niveau par secteurs'!$CM$15)</f>
        <v>17165.396321844426</v>
      </c>
      <c r="C19" s="1">
        <f>('en niveau par secteurs'!AW20)*'en niveau par secteurs'!$CM$15</f>
        <v>8832.9768524845713</v>
      </c>
      <c r="D19" s="1">
        <f>(SUM('en niveau par secteurs'!AX20:BF20))*'en niveau par secteurs'!$CM$15</f>
        <v>30106.114828770056</v>
      </c>
      <c r="E19" s="1">
        <f>('en niveau par secteurs'!BG20)*'en niveau par secteurs'!$CM$15</f>
        <v>8034.365452169829</v>
      </c>
      <c r="F19" s="1">
        <f>(SUM('en niveau par secteurs'!BH20:BL20))*'en niveau par secteurs'!$CM$15</f>
        <v>18496.09069800625</v>
      </c>
      <c r="G19" s="13">
        <f>(SUM('en niveau par secteurs'!BO20:CE20))*'en niveau par secteurs'!$CM$15</f>
        <v>11231.129984777313</v>
      </c>
      <c r="H19" s="23">
        <f>(('en niveau par secteurs'!CP20+'en niveau par secteurs'!CF20+'en niveau par secteurs'!CQ20))*'en niveau par secteurs'!$CM$15</f>
        <v>152439.02437845274</v>
      </c>
      <c r="I19" s="1">
        <f>('en niveau par secteurs'!CP20)*'en niveau par secteurs'!CM20</f>
        <v>9689.6952887757925</v>
      </c>
      <c r="J19" s="1">
        <f>('en niveau par secteurs'!CF20)*'en niveau par secteurs'!CM20</f>
        <v>59228.526029999979</v>
      </c>
      <c r="K19" s="24">
        <f>('en niveau par secteurs'!CQ20)*'en niveau par secteurs'!$CM$15</f>
        <v>92897.395905838581</v>
      </c>
      <c r="L19" s="17">
        <f>(('en niveau par secteurs'!BM20+'en niveau par secteurs'!BN20))*'en niveau par secteurs'!$CM$15</f>
        <v>312556.21340522473</v>
      </c>
      <c r="M19" s="1">
        <f>('en niveau par secteurs'!CU20)*'en niveau par secteurs'!$CM$15</f>
        <v>558861.31192173006</v>
      </c>
      <c r="N19" s="3"/>
    </row>
    <row r="20" spans="1:14" x14ac:dyDescent="0.25">
      <c r="A20" s="1">
        <v>2021</v>
      </c>
      <c r="B20" s="1">
        <f>(('en niveau par secteurs'!AU21+'en niveau par secteurs'!AV21)*'en niveau par secteurs'!$CM$15)</f>
        <v>17518.363669127775</v>
      </c>
      <c r="C20" s="1">
        <f>('en niveau par secteurs'!AW21)*'en niveau par secteurs'!$CM$15</f>
        <v>9358.7213130790115</v>
      </c>
      <c r="D20" s="1">
        <f>(SUM('en niveau par secteurs'!AX21:BF21))*'en niveau par secteurs'!$CM$15</f>
        <v>30769.74897575019</v>
      </c>
      <c r="E20" s="1">
        <f>('en niveau par secteurs'!BG21)*'en niveau par secteurs'!$CM$15</f>
        <v>8264.6467301099983</v>
      </c>
      <c r="F20" s="1">
        <f>(SUM('en niveau par secteurs'!BH21:BL21))*'en niveau par secteurs'!$CM$15</f>
        <v>18832.591342336476</v>
      </c>
      <c r="G20" s="13">
        <f>(SUM('en niveau par secteurs'!BO21:CE21))*'en niveau par secteurs'!$CM$15</f>
        <v>11673.053097104481</v>
      </c>
      <c r="H20" s="23">
        <f>(('en niveau par secteurs'!CP21+'en niveau par secteurs'!CF21+'en niveau par secteurs'!CQ21))*'en niveau par secteurs'!$CM$15</f>
        <v>152897.73136797635</v>
      </c>
      <c r="I20" s="1">
        <f>('en niveau par secteurs'!CP21)*'en niveau par secteurs'!CM21</f>
        <v>10827.644078757476</v>
      </c>
      <c r="J20" s="1">
        <f>('en niveau par secteurs'!CF21)*'en niveau par secteurs'!CM21</f>
        <v>62455.909429999905</v>
      </c>
      <c r="K20" s="24">
        <f>('en niveau par secteurs'!CQ21)*'en niveau par secteurs'!$CM$15</f>
        <v>92052.81294770239</v>
      </c>
      <c r="L20" s="17">
        <f>(('en niveau par secteurs'!BM21+'en niveau par secteurs'!BN21))*'en niveau par secteurs'!$CM$15</f>
        <v>319884.81724403985</v>
      </c>
      <c r="M20" s="1">
        <f>('en niveau par secteurs'!CU21)*'en niveau par secteurs'!$CM$15</f>
        <v>569199.67373952409</v>
      </c>
      <c r="N20" s="3"/>
    </row>
    <row r="21" spans="1:14" x14ac:dyDescent="0.25">
      <c r="A21" s="1">
        <v>2022</v>
      </c>
      <c r="B21" s="1">
        <f>(('en niveau par secteurs'!AU22+'en niveau par secteurs'!AV22)*'en niveau par secteurs'!$CM$15)</f>
        <v>17871.700978561261</v>
      </c>
      <c r="C21" s="1">
        <f>('en niveau par secteurs'!AW22)*'en niveau par secteurs'!$CM$15</f>
        <v>9828.4590981657693</v>
      </c>
      <c r="D21" s="1">
        <f>(SUM('en niveau par secteurs'!AX22:BF22))*'en niveau par secteurs'!$CM$15</f>
        <v>31415.329540096711</v>
      </c>
      <c r="E21" s="1">
        <f>('en niveau par secteurs'!BG22)*'en niveau par secteurs'!$CM$15</f>
        <v>8480.0266824755836</v>
      </c>
      <c r="F21" s="1">
        <f>(SUM('en niveau par secteurs'!BH22:BL22))*'en niveau par secteurs'!$CM$15</f>
        <v>19169.154369372303</v>
      </c>
      <c r="G21" s="13">
        <f>(SUM('en niveau par secteurs'!BO22:CE22))*'en niveau par secteurs'!$CM$15</f>
        <v>11726.214619694994</v>
      </c>
      <c r="H21" s="23">
        <f>(('en niveau par secteurs'!CP22+'en niveau par secteurs'!CF22+'en niveau par secteurs'!CQ22))*'en niveau par secteurs'!$CM$15</f>
        <v>153292.86544006318</v>
      </c>
      <c r="I21" s="1">
        <f>('en niveau par secteurs'!CP22)*'en niveau par secteurs'!CM22</f>
        <v>11989.520945055567</v>
      </c>
      <c r="J21" s="1">
        <f>('en niveau par secteurs'!CF22)*'en niveau par secteurs'!CM22</f>
        <v>65797.725229999967</v>
      </c>
      <c r="K21" s="24">
        <f>('en niveau par secteurs'!CQ22)*'en niveau par secteurs'!$CM$15</f>
        <v>91200.218913685036</v>
      </c>
      <c r="L21" s="17">
        <f>(('en niveau par secteurs'!BM22+'en niveau par secteurs'!BN22))*'en niveau par secteurs'!$CM$15</f>
        <v>326816.7388261903</v>
      </c>
      <c r="M21" s="1">
        <f>('en niveau par secteurs'!CU22)*'en niveau par secteurs'!$CM$15</f>
        <v>578600.48955462</v>
      </c>
      <c r="N21" s="3"/>
    </row>
    <row r="22" spans="1:14" x14ac:dyDescent="0.25">
      <c r="A22" s="1">
        <v>2023</v>
      </c>
      <c r="B22" s="1">
        <f>(('en niveau par secteurs'!AU23+'en niveau par secteurs'!AV23)*'en niveau par secteurs'!$CM$15)</f>
        <v>18233.628574989583</v>
      </c>
      <c r="C22" s="1">
        <f>('en niveau par secteurs'!AW23)*'en niveau par secteurs'!$CM$15</f>
        <v>10233.224931388133</v>
      </c>
      <c r="D22" s="1">
        <f>(SUM('en niveau par secteurs'!AX23:BF23))*'en niveau par secteurs'!$CM$15</f>
        <v>32049.991674348523</v>
      </c>
      <c r="E22" s="1">
        <f>('en niveau par secteurs'!BG23)*'en niveau par secteurs'!$CM$15</f>
        <v>8680.3210904004209</v>
      </c>
      <c r="F22" s="1">
        <f>(SUM('en niveau par secteurs'!BH23:BL23))*'en niveau par secteurs'!$CM$15</f>
        <v>19511.606006394442</v>
      </c>
      <c r="G22" s="13">
        <f>(SUM('en niveau par secteurs'!BO23:CE23))*'en niveau par secteurs'!$CM$15</f>
        <v>10993.647829792884</v>
      </c>
      <c r="H22" s="23">
        <f>(('en niveau par secteurs'!CP23+'en niveau par secteurs'!CF23+'en niveau par secteurs'!CQ23))*'en niveau par secteurs'!$CM$15</f>
        <v>153495.14484316815</v>
      </c>
      <c r="I22" s="1">
        <f>('en niveau par secteurs'!CP23)*'en niveau par secteurs'!CM23</f>
        <v>12973.367626877043</v>
      </c>
      <c r="J22" s="1">
        <f>('en niveau par secteurs'!CF23)*'en niveau par secteurs'!CM23</f>
        <v>69231.712669999921</v>
      </c>
      <c r="K22" s="24">
        <f>('en niveau par secteurs'!CQ23)*'en niveau par secteurs'!$CM$15</f>
        <v>90320.749980783963</v>
      </c>
      <c r="L22" s="17">
        <f>(('en niveau par secteurs'!BM23+'en niveau par secteurs'!BN23))*'en niveau par secteurs'!$CM$15</f>
        <v>333540.34662704146</v>
      </c>
      <c r="M22" s="1">
        <f>('en niveau par secteurs'!CU23)*'en niveau par secteurs'!$CM$15</f>
        <v>586737.91157752357</v>
      </c>
      <c r="N22" s="3"/>
    </row>
    <row r="23" spans="1:14" x14ac:dyDescent="0.25">
      <c r="A23" s="1">
        <v>2024</v>
      </c>
      <c r="B23" s="1">
        <f>(('en niveau par secteurs'!AU24+'en niveau par secteurs'!AV24)*'en niveau par secteurs'!$CM$15)</f>
        <v>18621.748683113165</v>
      </c>
      <c r="C23" s="1">
        <f>('en niveau par secteurs'!AW24)*'en niveau par secteurs'!$CM$15</f>
        <v>11335.680344257315</v>
      </c>
      <c r="D23" s="1">
        <f>(SUM('en niveau par secteurs'!AX24:BF24))*'en niveau par secteurs'!$CM$15</f>
        <v>32681.549056254327</v>
      </c>
      <c r="E23" s="1">
        <f>('en niveau par secteurs'!BG24)*'en niveau par secteurs'!$CM$15</f>
        <v>8842.1176470319406</v>
      </c>
      <c r="F23" s="1">
        <f>(SUM('en niveau par secteurs'!BH24:BL24))*'en niveau par secteurs'!$CM$15</f>
        <v>19856.974684783814</v>
      </c>
      <c r="G23" s="13">
        <f>(SUM('en niveau par secteurs'!BO24:CE24))*'en niveau par secteurs'!$CM$15</f>
        <v>3201.6129751829162</v>
      </c>
      <c r="H23" s="23">
        <f>(('en niveau par secteurs'!CP24+'en niveau par secteurs'!CF24+'en niveau par secteurs'!CQ24))*'en niveau par secteurs'!$CM$15</f>
        <v>153779.27803513035</v>
      </c>
      <c r="I23" s="1">
        <f>('en niveau par secteurs'!CP24)*'en niveau par secteurs'!CM24</f>
        <v>14026.471775814769</v>
      </c>
      <c r="J23" s="1">
        <f>('en niveau par secteurs'!CF24)*'en niveau par secteurs'!CM24</f>
        <v>72757.278379999872</v>
      </c>
      <c r="K23" s="24">
        <f>('en niveau par secteurs'!CQ24)*'en niveau par secteurs'!$CM$15</f>
        <v>89444.830642666057</v>
      </c>
      <c r="L23" s="17">
        <f>(('en niveau par secteurs'!BM24+'en niveau par secteurs'!BN24))*'en niveau par secteurs'!$CM$15</f>
        <v>340271.74149764271</v>
      </c>
      <c r="M23" s="1">
        <f>('en niveau par secteurs'!CU24)*'en niveau par secteurs'!$CM$15</f>
        <v>588590.70292339637</v>
      </c>
      <c r="N23" s="3"/>
    </row>
    <row r="24" spans="1:14" x14ac:dyDescent="0.25">
      <c r="A24" s="1">
        <v>2025</v>
      </c>
      <c r="B24" s="1">
        <f>(('en niveau par secteurs'!AU25+'en niveau par secteurs'!AV25)*'en niveau par secteurs'!$CM$15)</f>
        <v>19036.780073468217</v>
      </c>
      <c r="C24" s="1">
        <f>('en niveau par secteurs'!AW25)*'en niveau par secteurs'!$CM$15</f>
        <v>12255.848857729732</v>
      </c>
      <c r="D24" s="1">
        <f>(SUM('en niveau par secteurs'!AX25:BF25))*'en niveau par secteurs'!$CM$15</f>
        <v>33481.565765319137</v>
      </c>
      <c r="E24" s="1">
        <f>('en niveau par secteurs'!BG25)*'en niveau par secteurs'!$CM$15</f>
        <v>9045.0788584411021</v>
      </c>
      <c r="F24" s="1">
        <f>(SUM('en niveau par secteurs'!BH25:BL25))*'en niveau par secteurs'!$CM$15</f>
        <v>20239.690681906057</v>
      </c>
      <c r="G24" s="13">
        <f>(SUM('en niveau par secteurs'!BO25:CE25))*'en niveau par secteurs'!$CM$15</f>
        <v>6580.2469344426681</v>
      </c>
      <c r="H24" s="23">
        <f>(('en niveau par secteurs'!CP25+'en niveau par secteurs'!CF25+'en niveau par secteurs'!CQ25))*'en niveau par secteurs'!$CM$15</f>
        <v>154493.67334188087</v>
      </c>
      <c r="I24" s="1">
        <f>('en niveau par secteurs'!CP25)*'en niveau par secteurs'!CM25</f>
        <v>15648.622859014085</v>
      </c>
      <c r="J24" s="1">
        <f>('en niveau par secteurs'!CF25)*'en niveau par secteurs'!CM25</f>
        <v>76285.647229999871</v>
      </c>
      <c r="K24" s="24">
        <f>('en niveau par secteurs'!CQ25)*'en niveau par secteurs'!$CM$15</f>
        <v>88611.295117957736</v>
      </c>
      <c r="L24" s="17">
        <f>(('en niveau par secteurs'!BM25+'en niveau par secteurs'!BN25))*'en niveau par secteurs'!$CM$15</f>
        <v>347529.35266575153</v>
      </c>
      <c r="M24" s="1">
        <f>('en niveau par secteurs'!CU25)*'en niveau par secteurs'!$CM$15</f>
        <v>602662.23717893939</v>
      </c>
      <c r="N24" s="3"/>
    </row>
    <row r="25" spans="1:14" x14ac:dyDescent="0.25">
      <c r="A25" s="1">
        <v>2026</v>
      </c>
      <c r="B25" s="1">
        <f>(('en niveau par secteurs'!AU26+'en niveau par secteurs'!AV26)*'en niveau par secteurs'!$CM$15)</f>
        <v>19485.797779178236</v>
      </c>
      <c r="C25" s="1">
        <f>('en niveau par secteurs'!AW26)*'en niveau par secteurs'!$CM$15</f>
        <v>13001.101758634159</v>
      </c>
      <c r="D25" s="1">
        <f>(SUM('en niveau par secteurs'!AX26:BF26))*'en niveau par secteurs'!$CM$15</f>
        <v>34357.273296702202</v>
      </c>
      <c r="E25" s="1">
        <f>('en niveau par secteurs'!BG26)*'en niveau par secteurs'!$CM$15</f>
        <v>9241.4112638852857</v>
      </c>
      <c r="F25" s="1">
        <f>(SUM('en niveau par secteurs'!BH26:BL26))*'en niveau par secteurs'!$CM$15</f>
        <v>20657.808878970438</v>
      </c>
      <c r="G25" s="13">
        <f>(SUM('en niveau par secteurs'!BO26:CE26))*'en niveau par secteurs'!$CM$15</f>
        <v>6357.99891967858</v>
      </c>
      <c r="H25" s="23">
        <f>(('en niveau par secteurs'!CP26+'en niveau par secteurs'!CF26+'en niveau par secteurs'!CQ26))*'en niveau par secteurs'!$CM$15</f>
        <v>154571.22496253095</v>
      </c>
      <c r="I25" s="1">
        <f>('en niveau par secteurs'!CP26)*'en niveau par secteurs'!CM26</f>
        <v>16390.962921060167</v>
      </c>
      <c r="J25" s="1">
        <f>('en niveau par secteurs'!CF26)*'en niveau par secteurs'!CM26</f>
        <v>79942.887709999981</v>
      </c>
      <c r="K25" s="24">
        <f>('en niveau par secteurs'!CQ26)*'en niveau par secteurs'!$CM$15</f>
        <v>87685.779539917741</v>
      </c>
      <c r="L25" s="17">
        <f>(('en niveau par secteurs'!BM26+'en niveau par secteurs'!BN26))*'en niveau par secteurs'!$CM$15</f>
        <v>355185.74487597001</v>
      </c>
      <c r="M25" s="1">
        <f>('en niveau par secteurs'!CU26)*'en niveau par secteurs'!$CM$15</f>
        <v>612858.36173554976</v>
      </c>
      <c r="N25" s="3"/>
    </row>
    <row r="26" spans="1:14" x14ac:dyDescent="0.25">
      <c r="A26" s="1">
        <v>2027</v>
      </c>
      <c r="B26" s="1">
        <f>(('en niveau par secteurs'!AU27+'en niveau par secteurs'!AV27)*'en niveau par secteurs'!$CM$15)</f>
        <v>19973.989801511711</v>
      </c>
      <c r="C26" s="1">
        <f>('en niveau par secteurs'!AW27)*'en niveau par secteurs'!$CM$15</f>
        <v>13543.102920569236</v>
      </c>
      <c r="D26" s="1">
        <f>(SUM('en niveau par secteurs'!AX27:BF27))*'en niveau par secteurs'!$CM$15</f>
        <v>35306.596877499367</v>
      </c>
      <c r="E26" s="1">
        <f>('en niveau par secteurs'!BG27)*'en niveau par secteurs'!$CM$15</f>
        <v>9431.7683231054671</v>
      </c>
      <c r="F26" s="1">
        <f>(SUM('en niveau par secteurs'!BH27:BL27))*'en niveau par secteurs'!$CM$15</f>
        <v>21120.508344672824</v>
      </c>
      <c r="G26" s="13">
        <f>(SUM('en niveau par secteurs'!BO27:CE27))*'en niveau par secteurs'!$CM$15</f>
        <v>6035.1748402639778</v>
      </c>
      <c r="H26" s="23">
        <f>(('en niveau par secteurs'!CP27+'en niveau par secteurs'!CF27+'en niveau par secteurs'!CQ27))*'en niveau par secteurs'!$CM$15</f>
        <v>154350.68325067908</v>
      </c>
      <c r="I26" s="1">
        <f>('en niveau par secteurs'!CP27)*'en niveau par secteurs'!CM27</f>
        <v>16633.480525788658</v>
      </c>
      <c r="J26" s="1">
        <f>('en niveau par secteurs'!CF27)*'en niveau par secteurs'!CM27</f>
        <v>83677.20139999986</v>
      </c>
      <c r="K26" s="24">
        <f>('en niveau par secteurs'!CQ27)*'en niveau par secteurs'!$CM$15</f>
        <v>86724.379643255961</v>
      </c>
      <c r="L26" s="17">
        <f>(('en niveau par secteurs'!BM27+'en niveau par secteurs'!BN27))*'en niveau par secteurs'!$CM$15</f>
        <v>363266.87189271447</v>
      </c>
      <c r="M26" s="1">
        <f>('en niveau par secteurs'!CU27)*'en niveau par secteurs'!$CM$15</f>
        <v>623028.69625101599</v>
      </c>
      <c r="N26" s="3"/>
    </row>
    <row r="27" spans="1:14" x14ac:dyDescent="0.25">
      <c r="A27" s="1">
        <v>2028</v>
      </c>
      <c r="B27" s="1">
        <f>(('en niveau par secteurs'!AU28+'en niveau par secteurs'!AV28)*'en niveau par secteurs'!$CM$15)</f>
        <v>20497.752968289067</v>
      </c>
      <c r="C27" s="1">
        <f>('en niveau par secteurs'!AW28)*'en niveau par secteurs'!$CM$15</f>
        <v>13880.969864692182</v>
      </c>
      <c r="D27" s="1">
        <f>(SUM('en niveau par secteurs'!AX28:BF28))*'en niveau par secteurs'!$CM$15</f>
        <v>36421.789019303789</v>
      </c>
      <c r="E27" s="1">
        <f>('en niveau par secteurs'!BG28)*'en niveau par secteurs'!$CM$15</f>
        <v>9658.3244220357174</v>
      </c>
      <c r="F27" s="1">
        <f>(SUM('en niveau par secteurs'!BH28:BL28))*'en niveau par secteurs'!$CM$15</f>
        <v>21647.67063572209</v>
      </c>
      <c r="G27" s="13">
        <f>(SUM('en niveau par secteurs'!BO28:CE28))*'en niveau par secteurs'!$CM$15</f>
        <v>12858.990000856154</v>
      </c>
      <c r="H27" s="23">
        <f>(('en niveau par secteurs'!CP28+'en niveau par secteurs'!CF28+'en niveau par secteurs'!CQ28))*'en niveau par secteurs'!$CM$15</f>
        <v>154207.26362887878</v>
      </c>
      <c r="I27" s="1">
        <f>('en niveau par secteurs'!CP28)*'en niveau par secteurs'!CM28</f>
        <v>16881.54351070596</v>
      </c>
      <c r="J27" s="1">
        <f>('en niveau par secteurs'!CF28)*'en niveau par secteurs'!CM28</f>
        <v>87480.135969999887</v>
      </c>
      <c r="K27" s="24">
        <f>('en niveau par secteurs'!CQ28)*'en niveau par secteurs'!$CM$15</f>
        <v>85762.44627128655</v>
      </c>
      <c r="L27" s="17">
        <f>(('en niveau par secteurs'!BM28+'en niveau par secteurs'!BN28))*'en niveau par secteurs'!$CM$15</f>
        <v>372038.0316972846</v>
      </c>
      <c r="M27" s="1">
        <f>('en niveau par secteurs'!CU28)*'en niveau par secteurs'!$CM$15</f>
        <v>641210.79223706247</v>
      </c>
      <c r="N27" s="3"/>
    </row>
    <row r="28" spans="1:14" x14ac:dyDescent="0.25">
      <c r="A28" s="1">
        <v>2029</v>
      </c>
      <c r="B28" s="1">
        <f>(('en niveau par secteurs'!AU29+'en niveau par secteurs'!AV29)*'en niveau par secteurs'!$CM$15)</f>
        <v>21218.610084143475</v>
      </c>
      <c r="C28" s="1">
        <f>('en niveau par secteurs'!AW29)*'en niveau par secteurs'!$CM$15</f>
        <v>13711.093285381859</v>
      </c>
      <c r="D28" s="1">
        <f>(SUM('en niveau par secteurs'!AX29:BF29))*'en niveau par secteurs'!$CM$15</f>
        <v>37696.325877017705</v>
      </c>
      <c r="E28" s="1">
        <f>('en niveau par secteurs'!BG29)*'en niveau par secteurs'!$CM$15</f>
        <v>9872.0220789381765</v>
      </c>
      <c r="F28" s="1">
        <f>(SUM('en niveau par secteurs'!BH29:BL29))*'en niveau par secteurs'!$CM$15</f>
        <v>22240.780374828384</v>
      </c>
      <c r="G28" s="13">
        <f>(SUM('en niveau par secteurs'!BO29:CE29))*'en niveau par secteurs'!$CM$15</f>
        <v>11377.534197825196</v>
      </c>
      <c r="H28" s="23">
        <f>(('en niveau par secteurs'!CP29+'en niveau par secteurs'!CF29+'en niveau par secteurs'!CQ29))*'en niveau par secteurs'!$CM$15</f>
        <v>154330.01085115405</v>
      </c>
      <c r="I28" s="1">
        <f>('en niveau par secteurs'!CP29)*'en niveau par secteurs'!CM29</f>
        <v>17373.723455012892</v>
      </c>
      <c r="J28" s="1">
        <f>('en niveau par secteurs'!CF29)*'en niveau par secteurs'!CM29</f>
        <v>91380.141929999925</v>
      </c>
      <c r="K28" s="24">
        <f>('en niveau par secteurs'!CQ29)*'en niveau par secteurs'!$CM$15</f>
        <v>84820.555645574248</v>
      </c>
      <c r="L28" s="17">
        <f>(('en niveau par secteurs'!BM29+'en niveau par secteurs'!BN29))*'en niveau par secteurs'!$CM$15</f>
        <v>381361.27490532893</v>
      </c>
      <c r="M28" s="1">
        <f>('en niveau par secteurs'!CU29)*'en niveau par secteurs'!$CM$15</f>
        <v>651807.65165461774</v>
      </c>
      <c r="N28" s="3"/>
    </row>
    <row r="29" spans="1:14" x14ac:dyDescent="0.25">
      <c r="A29" s="1">
        <v>2030</v>
      </c>
      <c r="B29" s="1">
        <f>(('en niveau par secteurs'!AU30+'en niveau par secteurs'!AV30)*'en niveau par secteurs'!$CM$15)</f>
        <v>22079.996963909827</v>
      </c>
      <c r="C29" s="1">
        <f>('en niveau par secteurs'!AW30)*'en niveau par secteurs'!$CM$15</f>
        <v>13487.263903154371</v>
      </c>
      <c r="D29" s="1">
        <f>(SUM('en niveau par secteurs'!AX30:BF30))*'en niveau par secteurs'!$CM$15</f>
        <v>39138.420970986328</v>
      </c>
      <c r="E29" s="1">
        <f>('en niveau par secteurs'!BG30)*'en niveau par secteurs'!$CM$15</f>
        <v>10070.879122265482</v>
      </c>
      <c r="F29" s="1">
        <f>(SUM('en niveau par secteurs'!BH30:BL30))*'en niveau par secteurs'!$CM$15</f>
        <v>22902.168392153697</v>
      </c>
      <c r="G29" s="13">
        <f>(SUM('en niveau par secteurs'!BO30:CE30))*'en niveau par secteurs'!$CM$15</f>
        <v>10722.516369636849</v>
      </c>
      <c r="H29" s="23">
        <f>(('en niveau par secteurs'!CP30+'en niveau par secteurs'!CF30+'en niveau par secteurs'!CQ30))*'en niveau par secteurs'!$CM$15</f>
        <v>153460.54822781932</v>
      </c>
      <c r="I29" s="1">
        <f>('en niveau par secteurs'!CP30)*'en niveau par secteurs'!CM30</f>
        <v>16438.884013238945</v>
      </c>
      <c r="J29" s="1">
        <f>('en niveau par secteurs'!CF30)*'en niveau par secteurs'!CM30</f>
        <v>95347.964199999973</v>
      </c>
      <c r="K29" s="24">
        <f>('en niveau par secteurs'!CQ30)*'en niveau par secteurs'!$CM$15</f>
        <v>83751.914515895274</v>
      </c>
      <c r="L29" s="17">
        <f>(('en niveau par secteurs'!BM30+'en niveau par secteurs'!BN30))*'en niveau par secteurs'!$CM$15</f>
        <v>391229.69047067518</v>
      </c>
      <c r="M29" s="1">
        <f>('en niveau par secteurs'!CU30)*'en niveau par secteurs'!$CM$15</f>
        <v>663091.48442060105</v>
      </c>
      <c r="N29" s="3"/>
    </row>
    <row r="30" spans="1:14" x14ac:dyDescent="0.25">
      <c r="A30" s="1">
        <v>2031</v>
      </c>
      <c r="B30" s="1">
        <f>(('en niveau par secteurs'!AU31+'en niveau par secteurs'!AV31)*'en niveau par secteurs'!$CM$15)</f>
        <v>23038.208715477649</v>
      </c>
      <c r="C30" s="1">
        <f>('en niveau par secteurs'!AW31)*'en niveau par secteurs'!$CM$15</f>
        <v>13209.650158629265</v>
      </c>
      <c r="D30" s="1">
        <f>(SUM('en niveau par secteurs'!AX31:BF31))*'en niveau par secteurs'!$CM$15</f>
        <v>40723.126377259468</v>
      </c>
      <c r="E30" s="1">
        <f>('en niveau par secteurs'!BG31)*'en niveau par secteurs'!$CM$15</f>
        <v>10257.209569465189</v>
      </c>
      <c r="F30" s="1">
        <f>(SUM('en niveau par secteurs'!BH31:BL31))*'en niveau par secteurs'!$CM$15</f>
        <v>23620.594528357255</v>
      </c>
      <c r="G30" s="13">
        <f>(SUM('en niveau par secteurs'!BO31:CE31))*'en niveau par secteurs'!$CM$15</f>
        <v>9773.8510191437435</v>
      </c>
      <c r="H30" s="23">
        <f>(('en niveau par secteurs'!CP31+'en niveau par secteurs'!CF31+'en niveau par secteurs'!CQ31))*'en niveau par secteurs'!$CM$15</f>
        <v>152139.05850648208</v>
      </c>
      <c r="I30" s="1">
        <f>('en niveau par secteurs'!CP31)*'en niveau par secteurs'!CM31</f>
        <v>14729.026601921592</v>
      </c>
      <c r="J30" s="1">
        <f>('en niveau par secteurs'!CF31)*'en niveau par secteurs'!CM31</f>
        <v>99405.349679999854</v>
      </c>
      <c r="K30" s="24">
        <f>('en niveau par secteurs'!CQ31)*'en niveau par secteurs'!$CM$15</f>
        <v>82643.652227090832</v>
      </c>
      <c r="L30" s="17">
        <f>(('en niveau par secteurs'!BM31+'en niveau par secteurs'!BN31))*'en niveau par secteurs'!$CM$15</f>
        <v>401508.11984294269</v>
      </c>
      <c r="M30" s="1">
        <f>('en niveau par secteurs'!CU31)*'en niveau par secteurs'!$CM$15</f>
        <v>674269.81871775724</v>
      </c>
      <c r="N30" s="3"/>
    </row>
    <row r="31" spans="1:14" x14ac:dyDescent="0.25">
      <c r="A31" s="1">
        <v>2032</v>
      </c>
      <c r="B31" s="1">
        <f>(('en niveau par secteurs'!AU32+'en niveau par secteurs'!AV32)*'en niveau par secteurs'!$CM$15)</f>
        <v>24062.141843827631</v>
      </c>
      <c r="C31" s="1">
        <f>('en niveau par secteurs'!AW32)*'en niveau par secteurs'!$CM$15</f>
        <v>12887.995020407767</v>
      </c>
      <c r="D31" s="1">
        <f>(SUM('en niveau par secteurs'!AX32:BF32))*'en niveau par secteurs'!$CM$15</f>
        <v>42430.72547196145</v>
      </c>
      <c r="E31" s="1">
        <f>('en niveau par secteurs'!BG32)*'en niveau par secteurs'!$CM$15</f>
        <v>10436.344708951241</v>
      </c>
      <c r="F31" s="1">
        <f>(SUM('en niveau par secteurs'!BH32:BL32))*'en niveau par secteurs'!$CM$15</f>
        <v>24380.356100572073</v>
      </c>
      <c r="G31" s="13">
        <f>(SUM('en niveau par secteurs'!BO32:CE32))*'en niveau par secteurs'!$CM$15</f>
        <v>8965.4438804459787</v>
      </c>
      <c r="H31" s="23">
        <f>(('en niveau par secteurs'!CP32+'en niveau par secteurs'!CF32+'en niveau par secteurs'!CQ32))*'en niveau par secteurs'!$CM$15</f>
        <v>150611.04826049187</v>
      </c>
      <c r="I31" s="1">
        <f>('en niveau par secteurs'!CP32)*'en niveau par secteurs'!CM32</f>
        <v>12597.34235196844</v>
      </c>
      <c r="J31" s="1">
        <f>('en niveau par secteurs'!CF32)*'en niveau par secteurs'!CM32</f>
        <v>103556.5796</v>
      </c>
      <c r="K31" s="24">
        <f>('en niveau par secteurs'!CQ32)*'en niveau par secteurs'!$CM$15</f>
        <v>81517.472676907026</v>
      </c>
      <c r="L31" s="17">
        <f>(('en niveau par secteurs'!BM32+'en niveau par secteurs'!BN32))*'en niveau par secteurs'!$CM$15</f>
        <v>412076.94044856052</v>
      </c>
      <c r="M31" s="1">
        <f>('en niveau par secteurs'!CU32)*'en niveau par secteurs'!$CM$15</f>
        <v>685850.99573521852</v>
      </c>
      <c r="N31" s="3"/>
    </row>
    <row r="32" spans="1:14" x14ac:dyDescent="0.25">
      <c r="A32" s="1">
        <v>2033</v>
      </c>
      <c r="B32" s="1">
        <f>(('en niveau par secteurs'!AU33+'en niveau par secteurs'!AV33)*'en niveau par secteurs'!$CM$15)</f>
        <v>25130.717297637657</v>
      </c>
      <c r="C32" s="1">
        <f>('en niveau par secteurs'!AW33)*'en niveau par secteurs'!$CM$15</f>
        <v>12528.152740444382</v>
      </c>
      <c r="D32" s="1">
        <f>(SUM('en niveau par secteurs'!AX33:BF33))*'en niveau par secteurs'!$CM$15</f>
        <v>44249.918904222395</v>
      </c>
      <c r="E32" s="1">
        <f>('en niveau par secteurs'!BG33)*'en niveau par secteurs'!$CM$15</f>
        <v>10613.118251274893</v>
      </c>
      <c r="F32" s="1">
        <f>(SUM('en niveau par secteurs'!BH33:BL33))*'en niveau par secteurs'!$CM$15</f>
        <v>25171.326024065591</v>
      </c>
      <c r="G32" s="13">
        <f>(SUM('en niveau par secteurs'!BO33:CE33))*'en niveau par secteurs'!$CM$15</f>
        <v>8388.263678383275</v>
      </c>
      <c r="H32" s="23">
        <f>(('en niveau par secteurs'!CP33+'en niveau par secteurs'!CF33+'en niveau par secteurs'!CQ33))*'en niveau par secteurs'!$CM$15</f>
        <v>149068.81157460643</v>
      </c>
      <c r="I32" s="1">
        <f>('en niveau par secteurs'!CP33)*'en niveau par secteurs'!CM33</f>
        <v>10323.305576103034</v>
      </c>
      <c r="J32" s="1">
        <f>('en niveau par secteurs'!CF33)*'en niveau par secteurs'!CM33</f>
        <v>107812.55540000001</v>
      </c>
      <c r="K32" s="24">
        <f>('en niveau par secteurs'!CQ33)*'en niveau par secteurs'!$CM$15</f>
        <v>80393.616804604695</v>
      </c>
      <c r="L32" s="17">
        <f>(('en niveau par secteurs'!BM33+'en niveau par secteurs'!BN33))*'en niveau par secteurs'!$CM$15</f>
        <v>422851.1583212128</v>
      </c>
      <c r="M32" s="1">
        <f>('en niveau par secteurs'!CU33)*'en niveau par secteurs'!$CM$15</f>
        <v>698001.46679184737</v>
      </c>
      <c r="N32" s="3"/>
    </row>
    <row r="33" spans="1:14" x14ac:dyDescent="0.25">
      <c r="A33" s="1">
        <v>2034</v>
      </c>
      <c r="B33" s="1">
        <f>(('en niveau par secteurs'!AU34+'en niveau par secteurs'!AV34)*'en niveau par secteurs'!$CM$15)</f>
        <v>26229.856413322057</v>
      </c>
      <c r="C33" s="1">
        <f>('en niveau par secteurs'!AW34)*'en niveau par secteurs'!$CM$15</f>
        <v>12141.355677194017</v>
      </c>
      <c r="D33" s="1">
        <f>(SUM('en niveau par secteurs'!AX34:BF34))*'en niveau par secteurs'!$CM$15</f>
        <v>46181.509919151416</v>
      </c>
      <c r="E33" s="1">
        <f>('en niveau par secteurs'!BG34)*'en niveau par secteurs'!$CM$15</f>
        <v>10803.372718222485</v>
      </c>
      <c r="F33" s="1">
        <f>(SUM('en niveau par secteurs'!BH34:BL34))*'en niveau par secteurs'!$CM$15</f>
        <v>25986.213566982155</v>
      </c>
      <c r="G33" s="13">
        <f>(SUM('en niveau par secteurs'!BO34:CE34))*'en niveau par secteurs'!$CM$15</f>
        <v>8597.0744319122296</v>
      </c>
      <c r="H33" s="23">
        <f>(('en niveau par secteurs'!CP34+'en niveau par secteurs'!CF34+'en niveau par secteurs'!CQ34))*'en niveau par secteurs'!$CM$15</f>
        <v>148192.14119684265</v>
      </c>
      <c r="I33" s="1">
        <f>('en niveau par secteurs'!CP34)*'en niveau par secteurs'!CM34</f>
        <v>8964.1298078309665</v>
      </c>
      <c r="J33" s="1">
        <f>('en niveau par secteurs'!CF34)*'en niveau par secteurs'!CM34</f>
        <v>112196.86609999984</v>
      </c>
      <c r="K33" s="24">
        <f>('en niveau par secteurs'!CQ34)*'en niveau par secteurs'!$CM$15</f>
        <v>79350.045540355</v>
      </c>
      <c r="L33" s="17">
        <f>(('en niveau par secteurs'!BM34+'en niveau par secteurs'!BN34))*'en niveau par secteurs'!$CM$15</f>
        <v>433797.42923078372</v>
      </c>
      <c r="M33" s="1">
        <f>('en niveau par secteurs'!CU34)*'en niveau par secteurs'!$CM$15</f>
        <v>711928.95315441047</v>
      </c>
      <c r="N33" s="3"/>
    </row>
    <row r="34" spans="1:14" x14ac:dyDescent="0.25">
      <c r="A34" s="1">
        <v>2035</v>
      </c>
      <c r="B34" s="1">
        <f>(('en niveau par secteurs'!AU35+'en niveau par secteurs'!AV35)*'en niveau par secteurs'!$CM$15)</f>
        <v>27349.628131415444</v>
      </c>
      <c r="C34" s="1">
        <f>('en niveau par secteurs'!AW35)*'en niveau par secteurs'!$CM$15</f>
        <v>11736.377870949091</v>
      </c>
      <c r="D34" s="1">
        <f>(SUM('en niveau par secteurs'!AX35:BF35))*'en niveau par secteurs'!$CM$15</f>
        <v>48203.116752315844</v>
      </c>
      <c r="E34" s="1">
        <f>('en niveau par secteurs'!BG35)*'en niveau par secteurs'!$CM$15</f>
        <v>10997.578578260187</v>
      </c>
      <c r="F34" s="1">
        <f>(SUM('en niveau par secteurs'!BH35:BL35))*'en niveau par secteurs'!$CM$15</f>
        <v>26815.739761917157</v>
      </c>
      <c r="G34" s="13">
        <f>(SUM('en niveau par secteurs'!BO35:CE35))*'en niveau par secteurs'!$CM$15</f>
        <v>8200.7173375906041</v>
      </c>
      <c r="H34" s="23">
        <f>(('en niveau par secteurs'!CP35+'en niveau par secteurs'!CF35+'en niveau par secteurs'!CQ35))*'en niveau par secteurs'!$CM$15</f>
        <v>147435.7831490378</v>
      </c>
      <c r="I34" s="1">
        <f>('en niveau par secteurs'!CP35)*'en niveau par secteurs'!CM35</f>
        <v>7694.3452701045153</v>
      </c>
      <c r="J34" s="1">
        <f>('en niveau par secteurs'!CF35)*'en niveau par secteurs'!CM35</f>
        <v>116726.81059999987</v>
      </c>
      <c r="K34" s="24">
        <f>('en niveau par secteurs'!CQ35)*'en niveau par secteurs'!$CM$15</f>
        <v>78332.282738741487</v>
      </c>
      <c r="L34" s="17">
        <f>(('en niveau par secteurs'!BM35+'en niveau par secteurs'!BN35))*'en niveau par secteurs'!$CM$15</f>
        <v>444837.8993261556</v>
      </c>
      <c r="M34" s="1">
        <f>('en niveau par secteurs'!CU35)*'en niveau par secteurs'!$CM$15</f>
        <v>725576.84090764145</v>
      </c>
      <c r="N34" s="3"/>
    </row>
    <row r="35" spans="1:14" hidden="1" x14ac:dyDescent="0.25">
      <c r="A35" s="1">
        <v>2036</v>
      </c>
      <c r="B35" s="1">
        <f>(('en niveau par secteurs'!AU36+'en niveau par secteurs'!AV36)-('en niveau par secteurs'!B36+'en niveau par secteurs'!C36))*(1+0.02)^9</f>
        <v>5569.3520125503555</v>
      </c>
      <c r="C35" s="1">
        <f>('en niveau par secteurs'!AW36-'en niveau par secteurs'!D36)</f>
        <v>3979.1402099999996</v>
      </c>
      <c r="D35" s="1">
        <f>(SUM('en niveau par secteurs'!AX36:BF36)-SUM('en niveau par secteurs'!E36:M36))*'en niveau par secteurs'!$CM$15</f>
        <v>10302.643325273977</v>
      </c>
      <c r="E35" s="1">
        <f>'en niveau par secteurs'!BG36-'en niveau par secteurs'!N36</f>
        <v>880.88520699999935</v>
      </c>
      <c r="F35" s="1">
        <f>(SUM('en niveau par secteurs'!BH36:BL36)-SUM('en niveau par secteurs'!O36:S36))*'en niveau par secteurs'!$CM$15</f>
        <v>3628.8780757514064</v>
      </c>
      <c r="G35" s="13">
        <f>SUM('en niveau par secteurs'!BO36:CE36)-SUM('en niveau par secteurs'!V36:AL36)</f>
        <v>-564.83072037769944</v>
      </c>
      <c r="H35" s="23">
        <f>(('en niveau par secteurs'!CP36+'en niveau par secteurs'!CF36+'en niveau par secteurs'!CQ36)/('en niveau par secteurs'!CR36+'en niveau par secteurs'!AM36+'en niveau par secteurs'!CS36)-1)*100</f>
        <v>1.2073525730518897</v>
      </c>
      <c r="I35" s="1">
        <f>'en niveau par secteurs'!CP36*'en niveau par secteurs'!CM36-'en niveau par secteurs'!CR36*'en niveau par secteurs'!AT36</f>
        <v>4034.4487383655796</v>
      </c>
      <c r="J35" s="1"/>
      <c r="K35" s="24">
        <f>'en niveau par secteurs'!CQ36*'en niveau par secteurs'!$CM$15-'en niveau par secteurs'!CS36*'en niveau par secteurs'!$AT$15</f>
        <v>-1274.2930902704247</v>
      </c>
      <c r="L35" s="17">
        <f>(('en niveau par secteurs'!BM36+'en niveau par secteurs'!BN36)/('en niveau par secteurs'!T36+'en niveau par secteurs'!U36)-1)*100</f>
        <v>13.581323463947758</v>
      </c>
      <c r="M35" s="1">
        <f>('en niveau par secteurs'!CU36/'en niveau par secteurs'!CV36-1)*100</f>
        <v>12.230669516522784</v>
      </c>
      <c r="N35" s="3"/>
    </row>
    <row r="36" spans="1:14" hidden="1" x14ac:dyDescent="0.25">
      <c r="A36" s="1">
        <v>2037</v>
      </c>
      <c r="B36" s="1">
        <f>(('en niveau par secteurs'!AU37+'en niveau par secteurs'!AV37)-('en niveau par secteurs'!B37+'en niveau par secteurs'!C37))*(1+0.02)^9</f>
        <v>6239.7383427935029</v>
      </c>
      <c r="C36" s="1">
        <f>('en niveau par secteurs'!AW37-'en niveau par secteurs'!D37)</f>
        <v>3477.5773809999901</v>
      </c>
      <c r="D36" s="1">
        <f>(SUM('en niveau par secteurs'!AX37:BF37)-SUM('en niveau par secteurs'!E37:M37))*'en niveau par secteurs'!$CM$15</f>
        <v>11646.624116386622</v>
      </c>
      <c r="E36" s="1">
        <f>'en niveau par secteurs'!BG37-'en niveau par secteurs'!N37</f>
        <v>918.55144700001074</v>
      </c>
      <c r="F36" s="1">
        <f>(SUM('en niveau par secteurs'!BH37:BL37)-SUM('en niveau par secteurs'!O37:S37))*'en niveau par secteurs'!$CM$15</f>
        <v>3969.1525864184105</v>
      </c>
      <c r="G36" s="13">
        <f>SUM('en niveau par secteurs'!BO37:CE37)-SUM('en niveau par secteurs'!V37:AL37)</f>
        <v>-414.9619595462018</v>
      </c>
      <c r="H36" s="23">
        <f>(('en niveau par secteurs'!CP37+'en niveau par secteurs'!CF37+'en niveau par secteurs'!CQ37)/('en niveau par secteurs'!CR37+'en niveau par secteurs'!AM37+'en niveau par secteurs'!CS37)-1)*100</f>
        <v>0.81941308008726121</v>
      </c>
      <c r="I36" s="1">
        <f>'en niveau par secteurs'!CP37*'en niveau par secteurs'!CM37-'en niveau par secteurs'!CR37*'en niveau par secteurs'!AT37</f>
        <v>3240.3906956112487</v>
      </c>
      <c r="J36" s="1"/>
      <c r="K36" s="24">
        <f>'en niveau par secteurs'!CQ37*'en niveau par secteurs'!$CM$15-'en niveau par secteurs'!CS37*'en niveau par secteurs'!$AT$15</f>
        <v>-1425.0337830628996</v>
      </c>
      <c r="L36" s="17">
        <f>(('en niveau par secteurs'!BM37+'en niveau par secteurs'!BN37)/('en niveau par secteurs'!T37+'en niveau par secteurs'!U37)-1)*100</f>
        <v>14.139939701557424</v>
      </c>
      <c r="M36" s="1">
        <f>('en niveau par secteurs'!CU37/'en niveau par secteurs'!CV37-1)*100</f>
        <v>12.767010730109529</v>
      </c>
      <c r="N36" s="3"/>
    </row>
    <row r="37" spans="1:14" hidden="1" x14ac:dyDescent="0.25">
      <c r="A37" s="1">
        <v>2038</v>
      </c>
      <c r="B37" s="1">
        <f>(('en niveau par secteurs'!AU38+'en niveau par secteurs'!AV38)-('en niveau par secteurs'!B38+'en niveau par secteurs'!C38))*(1+0.02)^9</f>
        <v>6917.4784851379472</v>
      </c>
      <c r="C37" s="1">
        <f>('en niveau par secteurs'!AW38-'en niveau par secteurs'!D38)</f>
        <v>3016.8209739999993</v>
      </c>
      <c r="D37" s="1">
        <f>(SUM('en niveau par secteurs'!AX38:BF38)-SUM('en niveau par secteurs'!E38:M38))*'en niveau par secteurs'!$CM$15</f>
        <v>13066.93984335648</v>
      </c>
      <c r="E37" s="1">
        <f>'en niveau par secteurs'!BG38-'en niveau par secteurs'!N38</f>
        <v>958.16242499998953</v>
      </c>
      <c r="F37" s="1">
        <f>(SUM('en niveau par secteurs'!BH38:BL38)-SUM('en niveau par secteurs'!O38:S38))*'en niveau par secteurs'!$CM$15</f>
        <v>4318.1555430052722</v>
      </c>
      <c r="G37" s="13">
        <f>SUM('en niveau par secteurs'!BO38:CE38)-SUM('en niveau par secteurs'!V38:AL38)</f>
        <v>-217.37374826209907</v>
      </c>
      <c r="H37" s="23">
        <f>(('en niveau par secteurs'!CP38+'en niveau par secteurs'!CF38+'en niveau par secteurs'!CQ38)/('en niveau par secteurs'!CR38+'en niveau par secteurs'!AM38+'en niveau par secteurs'!CS38)-1)*100</f>
        <v>0.47398726927345702</v>
      </c>
      <c r="I37" s="1">
        <f>'en niveau par secteurs'!CP38*'en niveau par secteurs'!CM38-'en niveau par secteurs'!CR38*'en niveau par secteurs'!AT38</f>
        <v>2483.2332861863561</v>
      </c>
      <c r="J37" s="1"/>
      <c r="K37" s="24">
        <f>'en niveau par secteurs'!CQ38*'en niveau par secteurs'!$CM$15-'en niveau par secteurs'!CS38*'en niveau par secteurs'!$AT$15</f>
        <v>-1564.1276042073732</v>
      </c>
      <c r="L37" s="17">
        <f>(('en niveau par secteurs'!BM38+'en niveau par secteurs'!BN38)/('en niveau par secteurs'!T38+'en niveau par secteurs'!U38)-1)*100</f>
        <v>14.68187321805785</v>
      </c>
      <c r="M37" s="1">
        <f>('en niveau par secteurs'!CU38/'en niveau par secteurs'!CV38-1)*100</f>
        <v>13.328470993222098</v>
      </c>
      <c r="N37" s="3"/>
    </row>
    <row r="38" spans="1:14" hidden="1" x14ac:dyDescent="0.25">
      <c r="A38" s="1">
        <v>2039</v>
      </c>
      <c r="B38" s="1">
        <f>(('en niveau par secteurs'!AU39+'en niveau par secteurs'!AV39)-('en niveau par secteurs'!B39+'en niveau par secteurs'!C39))*(1+0.02)^9</f>
        <v>7591.3886832553244</v>
      </c>
      <c r="C38" s="1">
        <f>('en niveau par secteurs'!AW39-'en niveau par secteurs'!D39)</f>
        <v>2518.6960420000005</v>
      </c>
      <c r="D38" s="1">
        <f>(SUM('en niveau par secteurs'!AX39:BF39)-SUM('en niveau par secteurs'!E39:M39))*'en niveau par secteurs'!$CM$15</f>
        <v>14548.708697684706</v>
      </c>
      <c r="E38" s="1">
        <f>'en niveau par secteurs'!BG39-'en niveau par secteurs'!N39</f>
        <v>1000.2618519999996</v>
      </c>
      <c r="F38" s="1">
        <f>(SUM('en niveau par secteurs'!BH39:BL39)-SUM('en niveau par secteurs'!O39:S39))*'en niveau par secteurs'!$CM$15</f>
        <v>4662.048417783938</v>
      </c>
      <c r="G38" s="13">
        <f>SUM('en niveau par secteurs'!BO39:CE39)-SUM('en niveau par secteurs'!V39:AL39)</f>
        <v>-71.913754930500545</v>
      </c>
      <c r="H38" s="23">
        <f>(('en niveau par secteurs'!CP39+'en niveau par secteurs'!CF39+'en niveau par secteurs'!CQ39)/('en niveau par secteurs'!CR39+'en niveau par secteurs'!AM39+'en niveau par secteurs'!CS39)-1)*100</f>
        <v>0.26991932858719814</v>
      </c>
      <c r="I38" s="1">
        <f>'en niveau par secteurs'!CP39*'en niveau par secteurs'!CM39-'en niveau par secteurs'!CR39*'en niveau par secteurs'!AT39</f>
        <v>2081.9804326719477</v>
      </c>
      <c r="J38" s="1"/>
      <c r="K38" s="24">
        <f>'en niveau par secteurs'!CQ39*'en niveau par secteurs'!$CM$15-'en niveau par secteurs'!CS39*'en niveau par secteurs'!$AT$15</f>
        <v>-1644.0547403781966</v>
      </c>
      <c r="L38" s="17">
        <f>(('en niveau par secteurs'!BM39+'en niveau par secteurs'!BN39)/('en niveau par secteurs'!T39+'en niveau par secteurs'!U39)-1)*100</f>
        <v>15.170661098217565</v>
      </c>
      <c r="M38" s="1">
        <f>('en niveau par secteurs'!CU39/'en niveau par secteurs'!CV39-1)*100</f>
        <v>13.863191463078795</v>
      </c>
      <c r="N38" s="3"/>
    </row>
    <row r="39" spans="1:14" hidden="1" x14ac:dyDescent="0.25">
      <c r="A39" s="1">
        <v>2040</v>
      </c>
      <c r="B39" s="1">
        <f>(('en niveau par secteurs'!AU40+'en niveau par secteurs'!AV40)-('en niveau par secteurs'!B40+'en niveau par secteurs'!C40))*(1+0.02)^9</f>
        <v>8256.5644326060374</v>
      </c>
      <c r="C39" s="1">
        <f>('en niveau par secteurs'!AW40-'en niveau par secteurs'!D40)</f>
        <v>2056.3237570000001</v>
      </c>
      <c r="D39" s="1">
        <f>(SUM('en niveau par secteurs'!AX40:BF40)-SUM('en niveau par secteurs'!E40:M40))*'en niveau par secteurs'!$CM$15</f>
        <v>16087.378641056983</v>
      </c>
      <c r="E39" s="1">
        <f>'en niveau par secteurs'!BG40-'en niveau par secteurs'!N40</f>
        <v>1042.1794859999991</v>
      </c>
      <c r="F39" s="1">
        <f>(SUM('en niveau par secteurs'!BH40:BL40)-SUM('en niveau par secteurs'!O40:S40))*'en niveau par secteurs'!$CM$15</f>
        <v>5006.3545665221591</v>
      </c>
      <c r="G39" s="13">
        <f>SUM('en niveau par secteurs'!BO40:CE40)-SUM('en niveau par secteurs'!V40:AL40)</f>
        <v>111.01361797609934</v>
      </c>
      <c r="H39" s="23">
        <f>(('en niveau par secteurs'!CP40+'en niveau par secteurs'!CF40+'en niveau par secteurs'!CQ40)/('en niveau par secteurs'!CR40+'en niveau par secteurs'!AM40+'en niveau par secteurs'!CS40)-1)*100</f>
        <v>7.0395248726873305E-2</v>
      </c>
      <c r="I39" s="1">
        <f>'en niveau par secteurs'!CP40*'en niveau par secteurs'!CM40-'en niveau par secteurs'!CR40*'en niveau par secteurs'!AT40</f>
        <v>1701.1727585134886</v>
      </c>
      <c r="J39" s="1"/>
      <c r="K39" s="24">
        <f>'en niveau par secteurs'!CQ40*'en niveau par secteurs'!$CM$15-'en niveau par secteurs'!CS40*'en niveau par secteurs'!$AT$15</f>
        <v>-1713.8410829702771</v>
      </c>
      <c r="L39" s="17">
        <f>(('en niveau par secteurs'!BM40+'en niveau par secteurs'!BN40)/('en niveau par secteurs'!T40+'en niveau par secteurs'!U40)-1)*100</f>
        <v>15.604128755265311</v>
      </c>
      <c r="M39" s="1">
        <f>('en niveau par secteurs'!CU40/'en niveau par secteurs'!CV40-1)*100</f>
        <v>14.391263782483254</v>
      </c>
      <c r="N39" s="3"/>
    </row>
    <row r="40" spans="1:14" hidden="1" x14ac:dyDescent="0.25">
      <c r="A40" s="1">
        <v>2041</v>
      </c>
      <c r="B40" s="1">
        <f>(('en niveau par secteurs'!AU41+'en niveau par secteurs'!AV41)-('en niveau par secteurs'!B41+'en niveau par secteurs'!C41))*(1+0.02)^9</f>
        <v>8909.9284749940271</v>
      </c>
      <c r="C40" s="1">
        <f>('en niveau par secteurs'!AW41-'en niveau par secteurs'!D41)</f>
        <v>1625.9381429999994</v>
      </c>
      <c r="D40" s="1">
        <f>(SUM('en niveau par secteurs'!AX41:BF41)-SUM('en niveau par secteurs'!E41:M41))*'en niveau par secteurs'!$CM$15</f>
        <v>17679.162985540625</v>
      </c>
      <c r="E40" s="1">
        <f>'en niveau par secteurs'!BG41-'en niveau par secteurs'!N41</f>
        <v>1081.114094999999</v>
      </c>
      <c r="F40" s="1">
        <f>(SUM('en niveau par secteurs'!BH41:BL41)-SUM('en niveau par secteurs'!O41:S41))*'en niveau par secteurs'!$CM$15</f>
        <v>5355.588230332286</v>
      </c>
      <c r="G40" s="13">
        <f>SUM('en niveau par secteurs'!BO41:CE41)-SUM('en niveau par secteurs'!V41:AL41)</f>
        <v>292.03109455270078</v>
      </c>
      <c r="H40" s="23">
        <f>(('en niveau par secteurs'!CP41+'en niveau par secteurs'!CF41+'en niveau par secteurs'!CQ41)/('en niveau par secteurs'!CR41+'en niveau par secteurs'!AM41+'en niveau par secteurs'!CS41)-1)*100</f>
        <v>-0.19826885947227257</v>
      </c>
      <c r="I40" s="1">
        <f>'en niveau par secteurs'!CP41*'en niveau par secteurs'!CM41-'en niveau par secteurs'!CR41*'en niveau par secteurs'!AT41</f>
        <v>1170.9104548868736</v>
      </c>
      <c r="J40" s="1"/>
      <c r="K40" s="24">
        <f>'en niveau par secteurs'!CQ41*'en niveau par secteurs'!$CM$15-'en niveau par secteurs'!CS41*'en niveau par secteurs'!$AT$15</f>
        <v>-1783.0158666011412</v>
      </c>
      <c r="L40" s="17">
        <f>(('en niveau par secteurs'!BM41+'en niveau par secteurs'!BN41)/('en niveau par secteurs'!T41+'en niveau par secteurs'!U41)-1)*100</f>
        <v>15.981589071297364</v>
      </c>
      <c r="M40" s="1">
        <f>('en niveau par secteurs'!CU41/'en niveau par secteurs'!CV41-1)*100</f>
        <v>14.871941483068095</v>
      </c>
      <c r="N40" s="3"/>
    </row>
    <row r="41" spans="1:14" hidden="1" x14ac:dyDescent="0.25">
      <c r="A41" s="1">
        <v>2042</v>
      </c>
      <c r="B41" s="1">
        <f>(('en niveau par secteurs'!AU42+'en niveau par secteurs'!AV42)-('en niveau par secteurs'!B42+'en niveau par secteurs'!C42))*(1+0.02)^9</f>
        <v>9549.4563797774099</v>
      </c>
      <c r="C41" s="1">
        <f>('en niveau par secteurs'!AW42-'en niveau par secteurs'!D42)</f>
        <v>1223.9493700000003</v>
      </c>
      <c r="D41" s="1">
        <f>(SUM('en niveau par secteurs'!AX42:BF42)-SUM('en niveau par secteurs'!E42:M42))*'en niveau par secteurs'!$CM$15</f>
        <v>19320.827642911496</v>
      </c>
      <c r="E41" s="1">
        <f>'en niveau par secteurs'!BG42-'en niveau par secteurs'!N42</f>
        <v>1117.3440880000107</v>
      </c>
      <c r="F41" s="1">
        <f>(SUM('en niveau par secteurs'!BH42:BL42)-SUM('en niveau par secteurs'!O42:S42))*'en niveau par secteurs'!$CM$15</f>
        <v>5714.1234294320866</v>
      </c>
      <c r="G41" s="13">
        <f>SUM('en niveau par secteurs'!BO42:CE42)-SUM('en niveau par secteurs'!V42:AL42)</f>
        <v>486.35808980919956</v>
      </c>
      <c r="H41" s="23">
        <f>(('en niveau par secteurs'!CP42+'en niveau par secteurs'!CF42+'en niveau par secteurs'!CQ42)/('en niveau par secteurs'!CR42+'en niveau par secteurs'!AM42+'en niveau par secteurs'!CS42)-1)*100</f>
        <v>-0.46622210986023704</v>
      </c>
      <c r="I41" s="1">
        <f>'en niveau par secteurs'!CP42*'en niveau par secteurs'!CM42-'en niveau par secteurs'!CR42*'en niveau par secteurs'!AT42</f>
        <v>646.80326476465893</v>
      </c>
      <c r="J41" s="1"/>
      <c r="K41" s="24">
        <f>'en niveau par secteurs'!CQ42*'en niveau par secteurs'!$CM$15-'en niveau par secteurs'!CS42*'en niveau par secteurs'!$AT$15</f>
        <v>-1841.78983415314</v>
      </c>
      <c r="L41" s="17">
        <f>(('en niveau par secteurs'!BM42+'en niveau par secteurs'!BN42)/('en niveau par secteurs'!T42+'en niveau par secteurs'!U42)-1)*100</f>
        <v>16.304148110021764</v>
      </c>
      <c r="M41" s="1">
        <f>('en niveau par secteurs'!CU42/'en niveau par secteurs'!CV42-1)*100</f>
        <v>15.324478663768959</v>
      </c>
      <c r="N41" s="3"/>
    </row>
    <row r="42" spans="1:14" hidden="1" x14ac:dyDescent="0.25">
      <c r="A42" s="1">
        <v>2043</v>
      </c>
      <c r="B42" s="1">
        <f>(('en niveau par secteurs'!AU43+'en niveau par secteurs'!AV43)-('en niveau par secteurs'!B43+'en niveau par secteurs'!C43))*(1+0.02)^9</f>
        <v>10174.051053173267</v>
      </c>
      <c r="C42" s="1">
        <f>('en niveau par secteurs'!AW43-'en niveau par secteurs'!D43)</f>
        <v>847.04856699999982</v>
      </c>
      <c r="D42" s="1">
        <f>(SUM('en niveau par secteurs'!AX43:BF43)-SUM('en niveau par secteurs'!E43:M43))*'en niveau par secteurs'!$CM$15</f>
        <v>21009.202441705307</v>
      </c>
      <c r="E42" s="1">
        <f>'en niveau par secteurs'!BG43-'en niveau par secteurs'!N43</f>
        <v>1151.2558809999991</v>
      </c>
      <c r="F42" s="1">
        <f>(SUM('en niveau par secteurs'!BH43:BL43)-SUM('en niveau par secteurs'!O43:S43))*'en niveau par secteurs'!$CM$15</f>
        <v>6086.6283595208733</v>
      </c>
      <c r="G42" s="13">
        <f>SUM('en niveau par secteurs'!BO43:CE43)-SUM('en niveau par secteurs'!V43:AL43)</f>
        <v>692.49267214039992</v>
      </c>
      <c r="H42" s="23">
        <f>(('en niveau par secteurs'!CP43+'en niveau par secteurs'!CF43+'en niveau par secteurs'!CQ43)/('en niveau par secteurs'!CR43+'en niveau par secteurs'!AM43+'en niveau par secteurs'!CS43)-1)*100</f>
        <v>-0.71728939449888784</v>
      </c>
      <c r="I42" s="1">
        <f>'en niveau par secteurs'!CP43*'en niveau par secteurs'!CM43-'en niveau par secteurs'!CR43*'en niveau par secteurs'!AT43</f>
        <v>164.13361726869368</v>
      </c>
      <c r="J42" s="1"/>
      <c r="K42" s="24">
        <f>'en niveau par secteurs'!CQ43*'en niveau par secteurs'!$CM$15-'en niveau par secteurs'!CS43*'en niveau par secteurs'!$AT$15</f>
        <v>-1888.7101926567702</v>
      </c>
      <c r="L42" s="17">
        <f>(('en niveau par secteurs'!BM43+'en niveau par secteurs'!BN43)/('en niveau par secteurs'!T43+'en niveau par secteurs'!U43)-1)*100</f>
        <v>16.574424639132658</v>
      </c>
      <c r="M42" s="1">
        <f>('en niveau par secteurs'!CU43/'en niveau par secteurs'!CV43-1)*100</f>
        <v>15.752350715147845</v>
      </c>
      <c r="N42" s="3"/>
    </row>
    <row r="43" spans="1:14" hidden="1" x14ac:dyDescent="0.25">
      <c r="A43" s="1">
        <v>2044</v>
      </c>
      <c r="B43" s="1">
        <f>(('en niveau par secteurs'!AU44+'en niveau par secteurs'!AV44)-('en niveau par secteurs'!B44+'en niveau par secteurs'!C44))*(1+0.02)^9</f>
        <v>10784.438205583165</v>
      </c>
      <c r="C43" s="1">
        <f>('en niveau par secteurs'!AW44-'en niveau par secteurs'!D44)</f>
        <v>493.57161599999927</v>
      </c>
      <c r="D43" s="1">
        <f>(SUM('en niveau par secteurs'!AX44:BF44)-SUM('en niveau par secteurs'!E44:M44))*'en niveau par secteurs'!$CM$15</f>
        <v>22743.588969503671</v>
      </c>
      <c r="E43" s="1">
        <f>'en niveau par secteurs'!BG44-'en niveau par secteurs'!N44</f>
        <v>1183.6386290000009</v>
      </c>
      <c r="F43" s="1">
        <f>(SUM('en niveau par secteurs'!BH44:BL44)-SUM('en niveau par secteurs'!O44:S44))*'en niveau par secteurs'!$CM$15</f>
        <v>6478.9841513013052</v>
      </c>
      <c r="G43" s="13">
        <f>SUM('en niveau par secteurs'!BO44:CE44)-SUM('en niveau par secteurs'!V44:AL44)</f>
        <v>1006.7241487864003</v>
      </c>
      <c r="H43" s="23">
        <f>(('en niveau par secteurs'!CP44+'en niveau par secteurs'!CF44+'en niveau par secteurs'!CQ44)/('en niveau par secteurs'!CR44+'en niveau par secteurs'!AM44+'en niveau par secteurs'!CS44)-1)*100</f>
        <v>-0.95144441502849064</v>
      </c>
      <c r="I43" s="1">
        <f>'en niveau par secteurs'!CP44*'en niveau par secteurs'!CM44-'en niveau par secteurs'!CR44*'en niveau par secteurs'!AT44</f>
        <v>-279.66001082608648</v>
      </c>
      <c r="J43" s="1"/>
      <c r="K43" s="24">
        <f>'en niveau par secteurs'!CQ44*'en niveau par secteurs'!$CM$15-'en niveau par secteurs'!CS44*'en niveau par secteurs'!$AT$15</f>
        <v>-1924.830075138234</v>
      </c>
      <c r="L43" s="17">
        <f>(('en niveau par secteurs'!BM44+'en niveau par secteurs'!BN44)/('en niveau par secteurs'!T44+'en niveau par secteurs'!U44)-1)*100</f>
        <v>16.796779647567295</v>
      </c>
      <c r="M43" s="1">
        <f>('en niveau par secteurs'!CU44/'en niveau par secteurs'!CV44-1)*100</f>
        <v>16.172459702432263</v>
      </c>
      <c r="N43" s="3"/>
    </row>
    <row r="44" spans="1:14" hidden="1" x14ac:dyDescent="0.25">
      <c r="A44" s="1">
        <v>2045</v>
      </c>
      <c r="B44" s="1">
        <f>(('en niveau par secteurs'!AU45+'en niveau par secteurs'!AV45)-('en niveau par secteurs'!B45+'en niveau par secteurs'!C45))*(1+0.02)^9</f>
        <v>11388.102940782901</v>
      </c>
      <c r="C44" s="1">
        <f>('en niveau par secteurs'!AW45-'en niveau par secteurs'!D45)</f>
        <v>201.14930899999945</v>
      </c>
      <c r="D44" s="1">
        <f>(SUM('en niveau par secteurs'!AX45:BF45)-SUM('en niveau par secteurs'!E45:M45))*'en niveau par secteurs'!$CM$15</f>
        <v>24530.218448669493</v>
      </c>
      <c r="E44" s="1">
        <f>'en niveau par secteurs'!BG45-'en niveau par secteurs'!N45</f>
        <v>1218.5979490000009</v>
      </c>
      <c r="F44" s="1">
        <f>(SUM('en niveau par secteurs'!BH45:BL45)-SUM('en niveau par secteurs'!O45:S45))*'en niveau par secteurs'!$CM$15</f>
        <v>6907.0646090525215</v>
      </c>
      <c r="G44" s="13">
        <f>SUM('en niveau par secteurs'!BO45:CE45)-SUM('en niveau par secteurs'!V45:AL45)</f>
        <v>1294.9555945981992</v>
      </c>
      <c r="H44" s="23">
        <f>(('en niveau par secteurs'!CP45+'en niveau par secteurs'!CF45+'en niveau par secteurs'!CQ45)/('en niveau par secteurs'!CR45+'en niveau par secteurs'!AM45+'en niveau par secteurs'!CS45)-1)*100</f>
        <v>-1.0248468689856738</v>
      </c>
      <c r="I44" s="1">
        <f>'en niveau par secteurs'!CP45*'en niveau par secteurs'!CM45-'en niveau par secteurs'!CR45*'en niveau par secteurs'!AT45</f>
        <v>-365.47704909389438</v>
      </c>
      <c r="J44" s="1"/>
      <c r="K44" s="24">
        <f>'en niveau par secteurs'!CQ45*'en niveau par secteurs'!$CM$15-'en niveau par secteurs'!CS45*'en niveau par secteurs'!$AT$15</f>
        <v>-1927.0931670199789</v>
      </c>
      <c r="L44" s="17">
        <f>(('en niveau par secteurs'!BM45+'en niveau par secteurs'!BN45)/('en niveau par secteurs'!T45+'en niveau par secteurs'!U45)-1)*100</f>
        <v>17.000073244649471</v>
      </c>
      <c r="M44" s="1">
        <f>('en niveau par secteurs'!CU45/'en niveau par secteurs'!CV45-1)*100</f>
        <v>16.619646081594475</v>
      </c>
      <c r="N44" s="3"/>
    </row>
    <row r="45" spans="1:14" hidden="1" x14ac:dyDescent="0.25">
      <c r="A45" s="1">
        <v>2046</v>
      </c>
      <c r="B45" s="1">
        <f>(('en niveau par secteurs'!AU46+'en niveau par secteurs'!AV46)-('en niveau par secteurs'!B46+'en niveau par secteurs'!C46))*(1+0.02)^9</f>
        <v>11987.118303389863</v>
      </c>
      <c r="C45" s="1">
        <f>('en niveau par secteurs'!AW46-'en niveau par secteurs'!D46)</f>
        <v>-81.892503000000033</v>
      </c>
      <c r="D45" s="1">
        <f>(SUM('en niveau par secteurs'!AX46:BF46)-SUM('en niveau par secteurs'!E46:M46))*'en niveau par secteurs'!$CM$15</f>
        <v>26362.136840036725</v>
      </c>
      <c r="E45" s="1">
        <f>'en niveau par secteurs'!BG46-'en niveau par secteurs'!N46</f>
        <v>1254.263649999999</v>
      </c>
      <c r="F45" s="1">
        <f>(SUM('en niveau par secteurs'!BH46:BL46)-SUM('en niveau par secteurs'!O46:S46))*'en niveau par secteurs'!$CM$15</f>
        <v>7371.9179424187605</v>
      </c>
      <c r="G45" s="13">
        <f>SUM('en niveau par secteurs'!BO46:CE46)-SUM('en niveau par secteurs'!V46:AL46)</f>
        <v>1535.5369200374989</v>
      </c>
      <c r="H45" s="23">
        <f>(('en niveau par secteurs'!CP46+'en niveau par secteurs'!CF46+'en niveau par secteurs'!CQ46)/('en niveau par secteurs'!CR46+'en niveau par secteurs'!AM46+'en niveau par secteurs'!CS46)-1)*100</f>
        <v>-1.0810951698452476</v>
      </c>
      <c r="I45" s="1">
        <f>'en niveau par secteurs'!CP46*'en niveau par secteurs'!CM46-'en niveau par secteurs'!CR46*'en niveau par secteurs'!AT46</f>
        <v>-425.02979065241715</v>
      </c>
      <c r="J45" s="1"/>
      <c r="K45" s="24">
        <f>'en niveau par secteurs'!CQ46*'en niveau par secteurs'!$CM$15-'en niveau par secteurs'!CS46*'en niveau par secteurs'!$AT$15</f>
        <v>-1925.2201884966198</v>
      </c>
      <c r="L45" s="17">
        <f>(('en niveau par secteurs'!BM46+'en niveau par secteurs'!BN46)/('en niveau par secteurs'!T46+'en niveau par secteurs'!U46)-1)*100</f>
        <v>17.185505456592189</v>
      </c>
      <c r="M45" s="1">
        <f>('en niveau par secteurs'!CU46/'en niveau par secteurs'!CV46-1)*100</f>
        <v>17.052616123574293</v>
      </c>
      <c r="N45" s="3"/>
    </row>
    <row r="46" spans="1:14" hidden="1" x14ac:dyDescent="0.25">
      <c r="A46" s="1">
        <v>2047</v>
      </c>
      <c r="B46" s="1">
        <f>(('en niveau par secteurs'!AU47+'en niveau par secteurs'!AV47)-('en niveau par secteurs'!B47+'en niveau par secteurs'!C47))*(1+0.02)^9</f>
        <v>12581.841579473479</v>
      </c>
      <c r="C46" s="1">
        <f>('en niveau par secteurs'!AW47-'en niveau par secteurs'!D47)</f>
        <v>-356.74515400000018</v>
      </c>
      <c r="D46" s="1">
        <f>(SUM('en niveau par secteurs'!AX47:BF47)-SUM('en niveau par secteurs'!E47:M47))*'en niveau par secteurs'!$CM$15</f>
        <v>28231.524588546905</v>
      </c>
      <c r="E46" s="1">
        <f>'en niveau par secteurs'!BG47-'en niveau par secteurs'!N47</f>
        <v>1289.3421500000004</v>
      </c>
      <c r="F46" s="1">
        <f>(SUM('en niveau par secteurs'!BH47:BL47)-SUM('en niveau par secteurs'!O47:S47))*'en niveau par secteurs'!$CM$15</f>
        <v>7876.1499909438262</v>
      </c>
      <c r="G46" s="13">
        <f>SUM('en niveau par secteurs'!BO47:CE47)-SUM('en niveau par secteurs'!V47:AL47)</f>
        <v>1626.0152821695001</v>
      </c>
      <c r="H46" s="23">
        <f>(('en niveau par secteurs'!CP47+'en niveau par secteurs'!CF47+'en niveau par secteurs'!CQ47)/('en niveau par secteurs'!CR47+'en niveau par secteurs'!AM47+'en niveau par secteurs'!CS47)-1)*100</f>
        <v>-1.126431389251481</v>
      </c>
      <c r="I46" s="1">
        <f>'en niveau par secteurs'!CP47*'en niveau par secteurs'!CM47-'en niveau par secteurs'!CR47*'en niveau par secteurs'!AT47</f>
        <v>-472.87859658783628</v>
      </c>
      <c r="J46" s="1"/>
      <c r="K46" s="24">
        <f>'en niveau par secteurs'!CQ47*'en niveau par secteurs'!$CM$15-'en niveau par secteurs'!CS47*'en niveau par secteurs'!$AT$15</f>
        <v>-1920.7771135844232</v>
      </c>
      <c r="L46" s="17">
        <f>(('en niveau par secteurs'!BM47+'en niveau par secteurs'!BN47)/('en niveau par secteurs'!T47+'en niveau par secteurs'!U47)-1)*100</f>
        <v>17.352866930465339</v>
      </c>
      <c r="M46" s="1">
        <f>('en niveau par secteurs'!CU47/'en niveau par secteurs'!CV47-1)*100</f>
        <v>17.450270132207812</v>
      </c>
      <c r="N46" s="3"/>
    </row>
    <row r="47" spans="1:14" hidden="1" x14ac:dyDescent="0.25">
      <c r="A47" s="1">
        <v>2048</v>
      </c>
      <c r="B47" s="1">
        <f>(('en niveau par secteurs'!AU48+'en niveau par secteurs'!AV48)-('en niveau par secteurs'!B48+'en niveau par secteurs'!C48))*(1+0.02)^9</f>
        <v>13171.950078504002</v>
      </c>
      <c r="C47" s="1">
        <f>('en niveau par secteurs'!AW48-'en niveau par secteurs'!D48)</f>
        <v>-622.88686700000017</v>
      </c>
      <c r="D47" s="1">
        <f>(SUM('en niveau par secteurs'!AX48:BF48)-SUM('en niveau par secteurs'!E48:M48))*'en niveau par secteurs'!$CM$15</f>
        <v>30133.712484699019</v>
      </c>
      <c r="E47" s="1">
        <f>'en niveau par secteurs'!BG48-'en niveau par secteurs'!N48</f>
        <v>1324.0419499999989</v>
      </c>
      <c r="F47" s="1">
        <f>(SUM('en niveau par secteurs'!BH48:BL48)-SUM('en niveau par secteurs'!O48:S48))*'en niveau par secteurs'!$CM$15</f>
        <v>8423.3607618698297</v>
      </c>
      <c r="G47" s="13">
        <f>SUM('en niveau par secteurs'!BO48:CE48)-SUM('en niveau par secteurs'!V48:AL48)</f>
        <v>1718.9388504040999</v>
      </c>
      <c r="H47" s="23">
        <f>(('en niveau par secteurs'!CP48+'en niveau par secteurs'!CF48+'en niveau par secteurs'!CQ48)/('en niveau par secteurs'!CR48+'en niveau par secteurs'!AM48+'en niveau par secteurs'!CS48)-1)*100</f>
        <v>-1.1632525448503461</v>
      </c>
      <c r="I47" s="1">
        <f>'en niveau par secteurs'!CP48*'en niveau par secteurs'!CM48-'en niveau par secteurs'!CR48*'en niveau par secteurs'!AT48</f>
        <v>-510.08509243498872</v>
      </c>
      <c r="J47" s="1"/>
      <c r="K47" s="24">
        <f>'en niveau par secteurs'!CQ48*'en niveau par secteurs'!$CM$15-'en niveau par secteurs'!CS48*'en niveau par secteurs'!$AT$15</f>
        <v>-1914.1560064089135</v>
      </c>
      <c r="L47" s="17">
        <f>(('en niveau par secteurs'!BM48+'en niveau par secteurs'!BN48)/('en niveau par secteurs'!T48+'en niveau par secteurs'!U48)-1)*100</f>
        <v>17.503759895609772</v>
      </c>
      <c r="M47" s="1">
        <f>('en niveau par secteurs'!CU48/'en niveau par secteurs'!CV48-1)*100</f>
        <v>17.840118381587921</v>
      </c>
      <c r="N47" s="3"/>
    </row>
    <row r="48" spans="1:14" hidden="1" x14ac:dyDescent="0.25">
      <c r="A48" s="1">
        <v>2049</v>
      </c>
      <c r="B48" s="1">
        <f>(('en niveau par secteurs'!AU49+'en niveau par secteurs'!AV49)-('en niveau par secteurs'!B49+'en niveau par secteurs'!C49))*(1+0.02)^9</f>
        <v>9247.1706992251493</v>
      </c>
      <c r="C48" s="1">
        <f>('en niveau par secteurs'!AW49-'en niveau par secteurs'!D49)</f>
        <v>-1819.02412</v>
      </c>
      <c r="D48" s="1">
        <f>(SUM('en niveau par secteurs'!AX49:BF49)-SUM('en niveau par secteurs'!E49:M49))*'en niveau par secteurs'!$CM$15</f>
        <v>11857.480496182783</v>
      </c>
      <c r="E48" s="1">
        <f>'en niveau par secteurs'!BG49-'en niveau par secteurs'!N49</f>
        <v>728.93986000000041</v>
      </c>
      <c r="F48" s="1">
        <f>(SUM('en niveau par secteurs'!BH49:BL49)-SUM('en niveau par secteurs'!O49:S49))*'en niveau par secteurs'!$CM$15</f>
        <v>29408.295109936109</v>
      </c>
      <c r="G48" s="13">
        <f>SUM('en niveau par secteurs'!BO49:CE49)-SUM('en niveau par secteurs'!V49:AL49)</f>
        <v>1801.9812258010988</v>
      </c>
      <c r="H48" s="23" t="e">
        <f>(('en niveau par secteurs'!CP49+'en niveau par secteurs'!CF49+'en niveau par secteurs'!CQ49)/('en niveau par secteurs'!CR49+'en niveau par secteurs'!AM49+'en niveau par secteurs'!CS49)-1)*100</f>
        <v>#DIV/0!</v>
      </c>
      <c r="I48" s="1">
        <f>'en niveau par secteurs'!CP49*'en niveau par secteurs'!CM49-'en niveau par secteurs'!CR49*'en niveau par secteurs'!AT49</f>
        <v>-623.29949184171141</v>
      </c>
      <c r="J48" s="1"/>
      <c r="K48" s="24" t="e">
        <f>'en niveau par secteurs'!CQ49*'en niveau par secteurs'!$CM$15-'en niveau par secteurs'!CS49*'en niveau par secteurs'!$AT$15</f>
        <v>#DIV/0!</v>
      </c>
      <c r="L48" s="17">
        <f>(('en niveau par secteurs'!BM49+'en niveau par secteurs'!BN49)/('en niveau par secteurs'!T49+'en niveau par secteurs'!U49)-1)*100</f>
        <v>10.842020252979312</v>
      </c>
      <c r="M48" s="1" t="e">
        <f>('en niveau par secteurs'!CU49/'en niveau par secteurs'!CV49-1)*100</f>
        <v>#DIV/0!</v>
      </c>
      <c r="N48" s="3"/>
    </row>
    <row r="49" spans="1:14" hidden="1" x14ac:dyDescent="0.25">
      <c r="A49" s="1">
        <v>2050</v>
      </c>
      <c r="B49" s="1">
        <f>(('en niveau par secteurs'!AU50+'en niveau par secteurs'!AV50)-('en niveau par secteurs'!B50+'en niveau par secteurs'!C50))*(1+0.02)^9</f>
        <v>9616.0538835790667</v>
      </c>
      <c r="C49" s="1">
        <f>('en niveau par secteurs'!AW50-'en niveau par secteurs'!D50)</f>
        <v>-1982.4248020000005</v>
      </c>
      <c r="D49" s="1">
        <f>(SUM('en niveau par secteurs'!AX50:BF50)-SUM('en niveau par secteurs'!E50:M50))*'en niveau par secteurs'!$CM$15</f>
        <v>12414.834967646981</v>
      </c>
      <c r="E49" s="1">
        <f>'en niveau par secteurs'!BG50-'en niveau par secteurs'!N50</f>
        <v>729.60555999999997</v>
      </c>
      <c r="F49" s="1">
        <f>(SUM('en niveau par secteurs'!BH50:BL50)-SUM('en niveau par secteurs'!O50:S50))*'en niveau par secteurs'!$CM$15</f>
        <v>30931.970248298454</v>
      </c>
      <c r="G49" s="13">
        <f>SUM('en niveau par secteurs'!BO50:CE50)-SUM('en niveau par secteurs'!V50:AL50)</f>
        <v>1753.0298007963993</v>
      </c>
      <c r="H49" s="23" t="e">
        <f>(('en niveau par secteurs'!CP50+'en niveau par secteurs'!CF50+'en niveau par secteurs'!CQ50)/('en niveau par secteurs'!CR50+'en niveau par secteurs'!AM50+'en niveau par secteurs'!CS50)-1)*100</f>
        <v>#DIV/0!</v>
      </c>
      <c r="I49" s="1">
        <f>'en niveau par secteurs'!CP50*'en niveau par secteurs'!CM50-'en niveau par secteurs'!CR50*'en niveau par secteurs'!AT50</f>
        <v>-615.30641015340643</v>
      </c>
      <c r="J49" s="1"/>
      <c r="K49" s="24" t="e">
        <f>'en niveau par secteurs'!CQ50*'en niveau par secteurs'!$CM$15-'en niveau par secteurs'!CS50*'en niveau par secteurs'!$AT$15</f>
        <v>#DIV/0!</v>
      </c>
      <c r="L49" s="17">
        <f>(('en niveau par secteurs'!BM50+'en niveau par secteurs'!BN50)/('en niveau par secteurs'!T50+'en niveau par secteurs'!U50)-1)*100</f>
        <v>10.774055256744553</v>
      </c>
      <c r="M49" s="1" t="e">
        <f>('en niveau par secteurs'!CU50/'en niveau par secteurs'!CV50-1)*100</f>
        <v>#DIV/0!</v>
      </c>
      <c r="N49" s="3"/>
    </row>
    <row r="50" spans="1:14" hidden="1" x14ac:dyDescent="0.25">
      <c r="A50" s="3">
        <v>2051</v>
      </c>
      <c r="B50" s="1">
        <f>(('en niveau par secteurs'!AU51+'en niveau par secteurs'!AV51)-('en niveau par secteurs'!B51+'en niveau par secteurs'!C51))*(1+0.02)^9</f>
        <v>0</v>
      </c>
      <c r="C50" s="1">
        <f>('en niveau par secteurs'!AW51-'en niveau par secteurs'!D51)</f>
        <v>0</v>
      </c>
      <c r="D50" s="1">
        <f>(SUM('en niveau par secteurs'!AX51:BF51)-SUM('en niveau par secteurs'!E51:M51))*'en niveau par secteurs'!$CM$15</f>
        <v>0</v>
      </c>
      <c r="E50" s="1">
        <f>'en niveau par secteurs'!BG51-'en niveau par secteurs'!N51</f>
        <v>0</v>
      </c>
      <c r="F50" s="1">
        <f>(SUM('en niveau par secteurs'!BH51:BL51)-SUM('en niveau par secteurs'!O51:S51))*'en niveau par secteurs'!$CM$15</f>
        <v>0</v>
      </c>
      <c r="G50" s="13">
        <f>SUM('en niveau par secteurs'!BO51:CE51)-SUM('en niveau par secteurs'!V51:AL51)</f>
        <v>0</v>
      </c>
      <c r="H50" s="25" t="e">
        <f>(('en niveau par secteurs'!CP51+'en niveau par secteurs'!CF51+'en niveau par secteurs'!CQ51)/('en niveau par secteurs'!CR51+'en niveau par secteurs'!AM51+'en niveau par secteurs'!CS51)-1)*100</f>
        <v>#DIV/0!</v>
      </c>
      <c r="I50" s="1">
        <f>'en niveau par secteurs'!CP51*'en niveau par secteurs'!CM51-'en niveau par secteurs'!CR51*'en niveau par secteurs'!AT51</f>
        <v>0</v>
      </c>
      <c r="J50" s="26"/>
      <c r="K50" s="24">
        <f>'en niveau par secteurs'!CQ51*'en niveau par secteurs'!$CM$15-'en niveau par secteurs'!CS51*'en niveau par secteurs'!$AT$15</f>
        <v>0</v>
      </c>
      <c r="L50" s="3" t="e">
        <f>(('en niveau par secteurs'!BM51+'en niveau par secteurs'!BN51)/('en niveau par secteurs'!T51+'en niveau par secteurs'!U51)-1)*100</f>
        <v>#DIV/0!</v>
      </c>
      <c r="M50" s="3" t="e">
        <f>('en niveau par secteurs'!CU51/'en niveau par secteurs'!CV51-1)*100</f>
        <v>#DIV/0!</v>
      </c>
      <c r="N50" s="3"/>
    </row>
    <row r="51" spans="1:14" hidden="1" x14ac:dyDescent="0.25">
      <c r="A51" s="3">
        <v>2052</v>
      </c>
      <c r="B51" s="1">
        <f>(('en niveau par secteurs'!AU52+'en niveau par secteurs'!AV52)-('en niveau par secteurs'!B52+'en niveau par secteurs'!C52))*(1+0.02)^9</f>
        <v>0</v>
      </c>
      <c r="C51" s="1">
        <f>('en niveau par secteurs'!AW52-'en niveau par secteurs'!D52)</f>
        <v>0</v>
      </c>
      <c r="D51" s="1">
        <f>(SUM('en niveau par secteurs'!AX52:BF52)-SUM('en niveau par secteurs'!E52:M52))*'en niveau par secteurs'!$CM$15</f>
        <v>0</v>
      </c>
      <c r="E51" s="1">
        <f>'en niveau par secteurs'!BG52-'en niveau par secteurs'!N52</f>
        <v>0</v>
      </c>
      <c r="F51" s="1">
        <f>(SUM('en niveau par secteurs'!BH52:BL52)-SUM('en niveau par secteurs'!O52:S52))*'en niveau par secteurs'!$CM$15</f>
        <v>0</v>
      </c>
      <c r="G51" s="13">
        <f>SUM('en niveau par secteurs'!BO52:CE52)-SUM('en niveau par secteurs'!V52:AL52)</f>
        <v>0</v>
      </c>
      <c r="H51" s="25" t="e">
        <f>(('en niveau par secteurs'!CP52+'en niveau par secteurs'!CF52+'en niveau par secteurs'!CQ52)/('en niveau par secteurs'!CR52+'en niveau par secteurs'!AM52+'en niveau par secteurs'!CS52)-1)*100</f>
        <v>#DIV/0!</v>
      </c>
      <c r="I51" s="1">
        <f>'en niveau par secteurs'!CP52*'en niveau par secteurs'!CM52-'en niveau par secteurs'!CR52*'en niveau par secteurs'!AT52</f>
        <v>0</v>
      </c>
      <c r="J51" s="26"/>
      <c r="K51" s="24">
        <f>'en niveau par secteurs'!CQ52*'en niveau par secteurs'!$CM$15-'en niveau par secteurs'!CS52*'en niveau par secteurs'!$AT$15</f>
        <v>0</v>
      </c>
      <c r="L51" s="3" t="e">
        <f>(('en niveau par secteurs'!BM52+'en niveau par secteurs'!BN52)/('en niveau par secteurs'!T52+'en niveau par secteurs'!U52)-1)*100</f>
        <v>#DIV/0!</v>
      </c>
      <c r="M51" s="3" t="e">
        <f>('en niveau par secteurs'!CU52/'en niveau par secteurs'!CV52-1)*100</f>
        <v>#DIV/0!</v>
      </c>
      <c r="N51" s="3"/>
    </row>
    <row r="52" spans="1:14" hidden="1" x14ac:dyDescent="0.25">
      <c r="A52" s="3">
        <v>2053</v>
      </c>
      <c r="B52" s="1">
        <f>(('en niveau par secteurs'!AU53+'en niveau par secteurs'!AV53)-('en niveau par secteurs'!B53+'en niveau par secteurs'!C53))*(1+0.02)^9</f>
        <v>0</v>
      </c>
      <c r="C52" s="1">
        <f>('en niveau par secteurs'!AW53-'en niveau par secteurs'!D53)</f>
        <v>0</v>
      </c>
      <c r="D52" s="1">
        <f>(SUM('en niveau par secteurs'!AX53:BF53)-SUM('en niveau par secteurs'!E53:M53))*'en niveau par secteurs'!$CM$15</f>
        <v>0</v>
      </c>
      <c r="E52" s="1">
        <f>'en niveau par secteurs'!BG53-'en niveau par secteurs'!N53</f>
        <v>0</v>
      </c>
      <c r="F52" s="1">
        <f>(SUM('en niveau par secteurs'!BH53:BL53)-SUM('en niveau par secteurs'!O53:S53))*'en niveau par secteurs'!$CM$15</f>
        <v>0</v>
      </c>
      <c r="G52" s="13">
        <f>SUM('en niveau par secteurs'!BO53:CE53)-SUM('en niveau par secteurs'!V53:AL53)</f>
        <v>0</v>
      </c>
      <c r="H52" s="25" t="e">
        <f>(('en niveau par secteurs'!CP53+'en niveau par secteurs'!CF53+'en niveau par secteurs'!CQ53)/('en niveau par secteurs'!CR53+'en niveau par secteurs'!AM53+'en niveau par secteurs'!CS53)-1)*100</f>
        <v>#DIV/0!</v>
      </c>
      <c r="I52" s="1">
        <f>'en niveau par secteurs'!CP53*'en niveau par secteurs'!CM53-'en niveau par secteurs'!CR53*'en niveau par secteurs'!AT53</f>
        <v>0</v>
      </c>
      <c r="J52" s="26"/>
      <c r="K52" s="24">
        <f>'en niveau par secteurs'!CQ53*'en niveau par secteurs'!$CM$15-'en niveau par secteurs'!CS53*'en niveau par secteurs'!$AT$15</f>
        <v>0</v>
      </c>
      <c r="L52" s="3" t="e">
        <f>(('en niveau par secteurs'!BM53+'en niveau par secteurs'!BN53)/('en niveau par secteurs'!T53+'en niveau par secteurs'!U53)-1)*100</f>
        <v>#DIV/0!</v>
      </c>
      <c r="M52" s="3" t="e">
        <f>('en niveau par secteurs'!CU53/'en niveau par secteurs'!CV53-1)*100</f>
        <v>#DIV/0!</v>
      </c>
      <c r="N52" s="3"/>
    </row>
    <row r="53" spans="1:14" hidden="1" x14ac:dyDescent="0.25">
      <c r="A53" s="3">
        <v>2054</v>
      </c>
      <c r="B53" s="1">
        <f>(('en niveau par secteurs'!AU54+'en niveau par secteurs'!AV54)-('en niveau par secteurs'!B54+'en niveau par secteurs'!C54))*(1+0.02)^9</f>
        <v>0</v>
      </c>
      <c r="C53" s="1">
        <f>('en niveau par secteurs'!AW54-'en niveau par secteurs'!D54)</f>
        <v>0</v>
      </c>
      <c r="D53" s="1">
        <f>(SUM('en niveau par secteurs'!AX54:BF54)-SUM('en niveau par secteurs'!E54:M54))*'en niveau par secteurs'!$CM$15</f>
        <v>0</v>
      </c>
      <c r="E53" s="1">
        <f>'en niveau par secteurs'!BG54-'en niveau par secteurs'!N54</f>
        <v>0</v>
      </c>
      <c r="F53" s="1">
        <f>(SUM('en niveau par secteurs'!BH54:BL54)-SUM('en niveau par secteurs'!O54:S54))*'en niveau par secteurs'!$CM$15</f>
        <v>0</v>
      </c>
      <c r="G53" s="13">
        <f>SUM('en niveau par secteurs'!BO54:CE54)-SUM('en niveau par secteurs'!V54:AL54)</f>
        <v>0</v>
      </c>
      <c r="H53" s="25" t="e">
        <f>(('en niveau par secteurs'!CP54+'en niveau par secteurs'!CF54+'en niveau par secteurs'!CQ54)/('en niveau par secteurs'!CR54+'en niveau par secteurs'!AM54+'en niveau par secteurs'!CS54)-1)*100</f>
        <v>#DIV/0!</v>
      </c>
      <c r="I53" s="1">
        <f>'en niveau par secteurs'!CP54*'en niveau par secteurs'!CM54-'en niveau par secteurs'!CR54*'en niveau par secteurs'!AT54</f>
        <v>0</v>
      </c>
      <c r="J53" s="26"/>
      <c r="K53" s="24">
        <f>'en niveau par secteurs'!CQ54*'en niveau par secteurs'!$CM$15-'en niveau par secteurs'!CS54*'en niveau par secteurs'!$AT$15</f>
        <v>0</v>
      </c>
      <c r="L53" s="3" t="e">
        <f>(('en niveau par secteurs'!BM54+'en niveau par secteurs'!BN54)/('en niveau par secteurs'!T54+'en niveau par secteurs'!U54)-1)*100</f>
        <v>#DIV/0!</v>
      </c>
      <c r="M53" s="3" t="e">
        <f>('en niveau par secteurs'!CU54/'en niveau par secteurs'!CV54-1)*100</f>
        <v>#DIV/0!</v>
      </c>
      <c r="N53" s="3"/>
    </row>
    <row r="54" spans="1:14" hidden="1" x14ac:dyDescent="0.25">
      <c r="A54" s="3">
        <v>2055</v>
      </c>
      <c r="B54" s="1">
        <f>(('en niveau par secteurs'!AU55+'en niveau par secteurs'!AV55)-('en niveau par secteurs'!B55+'en niveau par secteurs'!C55))*(1+0.02)^9</f>
        <v>0</v>
      </c>
      <c r="C54" s="1">
        <f>('en niveau par secteurs'!AW55-'en niveau par secteurs'!D55)</f>
        <v>0</v>
      </c>
      <c r="D54" s="1">
        <f>(SUM('en niveau par secteurs'!AX55:BF55)-SUM('en niveau par secteurs'!E55:M55))*'en niveau par secteurs'!$CM$15</f>
        <v>0</v>
      </c>
      <c r="E54" s="1">
        <f>'en niveau par secteurs'!BG55-'en niveau par secteurs'!N55</f>
        <v>0</v>
      </c>
      <c r="F54" s="1">
        <f>(SUM('en niveau par secteurs'!BH55:BL55)-SUM('en niveau par secteurs'!O55:S55))*'en niveau par secteurs'!$CM$15</f>
        <v>0</v>
      </c>
      <c r="G54" s="13">
        <f>SUM('en niveau par secteurs'!BO55:CE55)-SUM('en niveau par secteurs'!V55:AL55)</f>
        <v>0</v>
      </c>
      <c r="H54" s="25" t="e">
        <f>(('en niveau par secteurs'!CP55+'en niveau par secteurs'!CF55+'en niveau par secteurs'!CQ55)/('en niveau par secteurs'!CR55+'en niveau par secteurs'!AM55+'en niveau par secteurs'!CS55)-1)*100</f>
        <v>#DIV/0!</v>
      </c>
      <c r="I54" s="1">
        <f>'en niveau par secteurs'!CP55*'en niveau par secteurs'!CM55-'en niveau par secteurs'!CR55*'en niveau par secteurs'!AT55</f>
        <v>0</v>
      </c>
      <c r="J54" s="26"/>
      <c r="K54" s="24">
        <f>'en niveau par secteurs'!CQ55*'en niveau par secteurs'!$CM$15-'en niveau par secteurs'!CS55*'en niveau par secteurs'!$AT$15</f>
        <v>0</v>
      </c>
      <c r="L54" s="3" t="e">
        <f>(('en niveau par secteurs'!BM55+'en niveau par secteurs'!BN55)/('en niveau par secteurs'!T55+'en niveau par secteurs'!U55)-1)*100</f>
        <v>#DIV/0!</v>
      </c>
      <c r="M54" s="3" t="e">
        <f>('en niveau par secteurs'!CU55/'en niveau par secteurs'!CV55-1)*100</f>
        <v>#DIV/0!</v>
      </c>
      <c r="N54" s="3"/>
    </row>
    <row r="55" spans="1:14" hidden="1" x14ac:dyDescent="0.25">
      <c r="A55" s="3">
        <v>2056</v>
      </c>
      <c r="B55" s="1">
        <f>(('en niveau par secteurs'!AU56+'en niveau par secteurs'!AV56)-('en niveau par secteurs'!B56+'en niveau par secteurs'!C56))*(1+0.02)^9</f>
        <v>0</v>
      </c>
      <c r="C55" s="1">
        <f>('en niveau par secteurs'!AW56-'en niveau par secteurs'!D56)</f>
        <v>0</v>
      </c>
      <c r="D55" s="1">
        <f>(SUM('en niveau par secteurs'!AX56:BF56)-SUM('en niveau par secteurs'!E56:M56))*'en niveau par secteurs'!$CM$15</f>
        <v>0</v>
      </c>
      <c r="E55" s="1">
        <f>'en niveau par secteurs'!BG56-'en niveau par secteurs'!N56</f>
        <v>0</v>
      </c>
      <c r="F55" s="1">
        <f>(SUM('en niveau par secteurs'!BH56:BL56)-SUM('en niveau par secteurs'!O56:S56))*'en niveau par secteurs'!$CM$15</f>
        <v>0</v>
      </c>
      <c r="G55" s="13">
        <f>SUM('en niveau par secteurs'!BO56:CE56)-SUM('en niveau par secteurs'!V56:AL56)</f>
        <v>0</v>
      </c>
      <c r="H55" s="25" t="e">
        <f>(('en niveau par secteurs'!CP56+'en niveau par secteurs'!CF56+'en niveau par secteurs'!CQ56)/('en niveau par secteurs'!CR56+'en niveau par secteurs'!AM56+'en niveau par secteurs'!CS56)-1)*100</f>
        <v>#DIV/0!</v>
      </c>
      <c r="I55" s="1">
        <f>'en niveau par secteurs'!CP56*'en niveau par secteurs'!CM56-'en niveau par secteurs'!CR56*'en niveau par secteurs'!AT56</f>
        <v>0</v>
      </c>
      <c r="J55" s="26"/>
      <c r="K55" s="24">
        <f>'en niveau par secteurs'!CQ56*'en niveau par secteurs'!$CM$15-'en niveau par secteurs'!CS56*'en niveau par secteurs'!$AT$15</f>
        <v>0</v>
      </c>
      <c r="L55" s="3" t="e">
        <f>(('en niveau par secteurs'!BM56+'en niveau par secteurs'!BN56)/('en niveau par secteurs'!T56+'en niveau par secteurs'!U56)-1)*100</f>
        <v>#DIV/0!</v>
      </c>
      <c r="M55" s="3" t="e">
        <f>('en niveau par secteurs'!CU56/'en niveau par secteurs'!CV56-1)*100</f>
        <v>#DIV/0!</v>
      </c>
      <c r="N55" s="3"/>
    </row>
    <row r="56" spans="1:14" hidden="1" x14ac:dyDescent="0.25">
      <c r="A56" s="3">
        <v>2057</v>
      </c>
      <c r="B56" s="1">
        <f>(('en niveau par secteurs'!AU57+'en niveau par secteurs'!AV57)-('en niveau par secteurs'!B57+'en niveau par secteurs'!C57))*(1+0.02)^9</f>
        <v>0</v>
      </c>
      <c r="C56" s="1">
        <f>('en niveau par secteurs'!AW57-'en niveau par secteurs'!D57)</f>
        <v>0</v>
      </c>
      <c r="D56" s="1">
        <f>(SUM('en niveau par secteurs'!AX57:BF57)-SUM('en niveau par secteurs'!E57:M57))*'en niveau par secteurs'!$CM$15</f>
        <v>0</v>
      </c>
      <c r="E56" s="1">
        <f>'en niveau par secteurs'!BG57-'en niveau par secteurs'!N57</f>
        <v>0</v>
      </c>
      <c r="F56" s="1">
        <f>(SUM('en niveau par secteurs'!BH57:BL57)-SUM('en niveau par secteurs'!O57:S57))*'en niveau par secteurs'!$CM$15</f>
        <v>0</v>
      </c>
      <c r="G56" s="13">
        <f>SUM('en niveau par secteurs'!BO57:CE57)-SUM('en niveau par secteurs'!V57:AL57)</f>
        <v>0</v>
      </c>
      <c r="H56" s="25" t="e">
        <f>(('en niveau par secteurs'!CP57+'en niveau par secteurs'!CF57+'en niveau par secteurs'!CQ57)/('en niveau par secteurs'!CR57+'en niveau par secteurs'!AM57+'en niveau par secteurs'!CS57)-1)*100</f>
        <v>#DIV/0!</v>
      </c>
      <c r="I56" s="1">
        <f>'en niveau par secteurs'!CP57*'en niveau par secteurs'!CM57-'en niveau par secteurs'!CR57*'en niveau par secteurs'!AT57</f>
        <v>0</v>
      </c>
      <c r="J56" s="26"/>
      <c r="K56" s="24">
        <f>'en niveau par secteurs'!CQ57*'en niveau par secteurs'!$CM$15-'en niveau par secteurs'!CS57*'en niveau par secteurs'!$AT$15</f>
        <v>0</v>
      </c>
      <c r="L56" s="3" t="e">
        <f>(('en niveau par secteurs'!BM57+'en niveau par secteurs'!BN57)/('en niveau par secteurs'!T57+'en niveau par secteurs'!U57)-1)*100</f>
        <v>#DIV/0!</v>
      </c>
      <c r="M56" s="3" t="e">
        <f>('en niveau par secteurs'!CU57/'en niveau par secteurs'!CV57-1)*100</f>
        <v>#DIV/0!</v>
      </c>
      <c r="N56" s="3"/>
    </row>
    <row r="57" spans="1:14" hidden="1" x14ac:dyDescent="0.25">
      <c r="A57" s="3">
        <v>2058</v>
      </c>
      <c r="B57" s="1">
        <f>(('en niveau par secteurs'!AU58+'en niveau par secteurs'!AV58)-('en niveau par secteurs'!B58+'en niveau par secteurs'!C58))*(1+0.02)^9</f>
        <v>0</v>
      </c>
      <c r="C57" s="1">
        <f>('en niveau par secteurs'!AW58-'en niveau par secteurs'!D58)</f>
        <v>0</v>
      </c>
      <c r="D57" s="1">
        <f>(SUM('en niveau par secteurs'!AX58:BF58)-SUM('en niveau par secteurs'!E58:M58))*'en niveau par secteurs'!$CM$15</f>
        <v>0</v>
      </c>
      <c r="E57" s="1">
        <f>'en niveau par secteurs'!BG58-'en niveau par secteurs'!N58</f>
        <v>0</v>
      </c>
      <c r="F57" s="1">
        <f>(SUM('en niveau par secteurs'!BH58:BL58)-SUM('en niveau par secteurs'!O58:S58))*'en niveau par secteurs'!$CM$15</f>
        <v>0</v>
      </c>
      <c r="G57" s="13">
        <f>SUM('en niveau par secteurs'!BO58:CE58)-SUM('en niveau par secteurs'!V58:AL58)</f>
        <v>0</v>
      </c>
      <c r="H57" s="25" t="e">
        <f>(('en niveau par secteurs'!CP58+'en niveau par secteurs'!CF58+'en niveau par secteurs'!CQ58)/('en niveau par secteurs'!CR58+'en niveau par secteurs'!AM58+'en niveau par secteurs'!CS58)-1)*100</f>
        <v>#DIV/0!</v>
      </c>
      <c r="I57" s="1">
        <f>'en niveau par secteurs'!CP58*'en niveau par secteurs'!CM58-'en niveau par secteurs'!CR58*'en niveau par secteurs'!AT58</f>
        <v>0</v>
      </c>
      <c r="J57" s="26"/>
      <c r="K57" s="24">
        <f>'en niveau par secteurs'!CQ58*'en niveau par secteurs'!$CM$15-'en niveau par secteurs'!CS58*'en niveau par secteurs'!$AT$15</f>
        <v>0</v>
      </c>
      <c r="L57" s="3" t="e">
        <f>(('en niveau par secteurs'!BM58+'en niveau par secteurs'!BN58)/('en niveau par secteurs'!T58+'en niveau par secteurs'!U58)-1)*100</f>
        <v>#DIV/0!</v>
      </c>
      <c r="M57" s="3" t="e">
        <f>('en niveau par secteurs'!CU58/'en niveau par secteurs'!CV58-1)*100</f>
        <v>#DIV/0!</v>
      </c>
      <c r="N57" s="3"/>
    </row>
    <row r="58" spans="1:14" hidden="1" x14ac:dyDescent="0.25">
      <c r="A58" s="3">
        <v>2059</v>
      </c>
      <c r="B58" s="1">
        <f>(('en niveau par secteurs'!AU59+'en niveau par secteurs'!AV59)-('en niveau par secteurs'!B59+'en niveau par secteurs'!C59))*(1+0.02)^9</f>
        <v>0</v>
      </c>
      <c r="C58" s="1">
        <f>('en niveau par secteurs'!AW59-'en niveau par secteurs'!D59)</f>
        <v>0</v>
      </c>
      <c r="D58" s="1">
        <f>(SUM('en niveau par secteurs'!AX59:BF59)-SUM('en niveau par secteurs'!E59:M59))*'en niveau par secteurs'!$CM$15</f>
        <v>0</v>
      </c>
      <c r="E58" s="1">
        <f>'en niveau par secteurs'!BG59-'en niveau par secteurs'!N59</f>
        <v>0</v>
      </c>
      <c r="F58" s="1">
        <f>(SUM('en niveau par secteurs'!BH59:BL59)-SUM('en niveau par secteurs'!O59:S59))*'en niveau par secteurs'!$CM$15</f>
        <v>0</v>
      </c>
      <c r="G58" s="13">
        <f>SUM('en niveau par secteurs'!BO59:CE59)-SUM('en niveau par secteurs'!V59:AL59)</f>
        <v>0</v>
      </c>
      <c r="H58" s="25" t="e">
        <f>(('en niveau par secteurs'!CP59+'en niveau par secteurs'!CF59+'en niveau par secteurs'!CQ59)/('en niveau par secteurs'!CR59+'en niveau par secteurs'!AM59+'en niveau par secteurs'!CS59)-1)*100</f>
        <v>#DIV/0!</v>
      </c>
      <c r="I58" s="1">
        <f>'en niveau par secteurs'!CP59*'en niveau par secteurs'!CM59-'en niveau par secteurs'!CR59*'en niveau par secteurs'!AT59</f>
        <v>0</v>
      </c>
      <c r="J58" s="26"/>
      <c r="K58" s="24">
        <f>'en niveau par secteurs'!CQ59*'en niveau par secteurs'!$CM$15-'en niveau par secteurs'!CS59*'en niveau par secteurs'!$AT$15</f>
        <v>0</v>
      </c>
      <c r="L58" s="3" t="e">
        <f>(('en niveau par secteurs'!BM59+'en niveau par secteurs'!BN59)/('en niveau par secteurs'!T59+'en niveau par secteurs'!U59)-1)*100</f>
        <v>#DIV/0!</v>
      </c>
      <c r="M58" s="3" t="e">
        <f>('en niveau par secteurs'!CU59/'en niveau par secteurs'!CV59-1)*100</f>
        <v>#DIV/0!</v>
      </c>
      <c r="N58" s="3"/>
    </row>
    <row r="59" spans="1:14" hidden="1" x14ac:dyDescent="0.25">
      <c r="A59" s="3">
        <v>2060</v>
      </c>
      <c r="B59" s="1">
        <f>(('en niveau par secteurs'!AU60+'en niveau par secteurs'!AV60)-('en niveau par secteurs'!B60+'en niveau par secteurs'!C60))*(1+0.02)^9</f>
        <v>0</v>
      </c>
      <c r="C59" s="1">
        <f>('en niveau par secteurs'!AW60-'en niveau par secteurs'!D60)</f>
        <v>0</v>
      </c>
      <c r="D59" s="1">
        <f>(SUM('en niveau par secteurs'!AX60:BF60)-SUM('en niveau par secteurs'!E60:M60))*'en niveau par secteurs'!$CM$15</f>
        <v>0</v>
      </c>
      <c r="E59" s="1">
        <f>'en niveau par secteurs'!BG60-'en niveau par secteurs'!N60</f>
        <v>0</v>
      </c>
      <c r="F59" s="1">
        <f>(SUM('en niveau par secteurs'!BH60:BL60)-SUM('en niveau par secteurs'!O60:S60))*'en niveau par secteurs'!$CM$15</f>
        <v>0</v>
      </c>
      <c r="G59" s="13">
        <f>SUM('en niveau par secteurs'!BO60:CE60)-SUM('en niveau par secteurs'!V60:AL60)</f>
        <v>0</v>
      </c>
      <c r="H59" s="25" t="e">
        <f>(('en niveau par secteurs'!CP60+'en niveau par secteurs'!CF60+'en niveau par secteurs'!CQ60)/('en niveau par secteurs'!CR60+'en niveau par secteurs'!AM60+'en niveau par secteurs'!CS60)-1)*100</f>
        <v>#DIV/0!</v>
      </c>
      <c r="I59" s="1">
        <f>'en niveau par secteurs'!CP60*'en niveau par secteurs'!CM60-'en niveau par secteurs'!CR60*'en niveau par secteurs'!AT60</f>
        <v>0</v>
      </c>
      <c r="J59" s="26"/>
      <c r="K59" s="24">
        <f>'en niveau par secteurs'!CQ60*'en niveau par secteurs'!$CM$15-'en niveau par secteurs'!CS60*'en niveau par secteurs'!$AT$15</f>
        <v>0</v>
      </c>
      <c r="L59" s="3" t="e">
        <f>(('en niveau par secteurs'!BM60+'en niveau par secteurs'!BN60)/('en niveau par secteurs'!T60+'en niveau par secteurs'!U60)-1)*100</f>
        <v>#DIV/0!</v>
      </c>
      <c r="M59" s="3" t="e">
        <f>('en niveau par secteurs'!CU60/'en niveau par secteurs'!CV60-1)*100</f>
        <v>#DIV/0!</v>
      </c>
      <c r="N59" s="3"/>
    </row>
    <row r="60" spans="1:14" hidden="1" x14ac:dyDescent="0.25">
      <c r="A60" s="3">
        <v>2061</v>
      </c>
      <c r="B60" s="1">
        <f>(('en niveau par secteurs'!AU61+'en niveau par secteurs'!AV61)-('en niveau par secteurs'!B61+'en niveau par secteurs'!C61))*(1+0.02)^9</f>
        <v>0</v>
      </c>
      <c r="C60" s="1">
        <f>('en niveau par secteurs'!AW61-'en niveau par secteurs'!D61)</f>
        <v>0</v>
      </c>
      <c r="D60" s="1">
        <f>(SUM('en niveau par secteurs'!AX61:BF61)-SUM('en niveau par secteurs'!E61:M61))*'en niveau par secteurs'!$CM$15</f>
        <v>0</v>
      </c>
      <c r="E60" s="1">
        <f>'en niveau par secteurs'!BG61-'en niveau par secteurs'!N61</f>
        <v>0</v>
      </c>
      <c r="F60" s="1">
        <f>(SUM('en niveau par secteurs'!BH61:BL61)-SUM('en niveau par secteurs'!O61:S61))*'en niveau par secteurs'!$CM$15</f>
        <v>0</v>
      </c>
      <c r="G60" s="13">
        <f>SUM('en niveau par secteurs'!BO61:CE61)-SUM('en niveau par secteurs'!V61:AL61)</f>
        <v>0</v>
      </c>
      <c r="H60" s="25" t="e">
        <f>(('en niveau par secteurs'!CP61+'en niveau par secteurs'!CF61+'en niveau par secteurs'!CQ61)/('en niveau par secteurs'!CR61+'en niveau par secteurs'!AM61+'en niveau par secteurs'!CS61)-1)*100</f>
        <v>#DIV/0!</v>
      </c>
      <c r="I60" s="1">
        <f>'en niveau par secteurs'!CP61*'en niveau par secteurs'!CM61-'en niveau par secteurs'!CR61*'en niveau par secteurs'!AT61</f>
        <v>0</v>
      </c>
      <c r="J60" s="26"/>
      <c r="K60" s="24">
        <f>'en niveau par secteurs'!CQ61*'en niveau par secteurs'!$CM$15-'en niveau par secteurs'!CS61*'en niveau par secteurs'!$AT$15</f>
        <v>0</v>
      </c>
      <c r="L60" s="3" t="e">
        <f>(('en niveau par secteurs'!BM61+'en niveau par secteurs'!BN61)/('en niveau par secteurs'!T61+'en niveau par secteurs'!U61)-1)*100</f>
        <v>#DIV/0!</v>
      </c>
      <c r="M60" s="3" t="e">
        <f>('en niveau par secteurs'!CU61/'en niveau par secteurs'!CV61-1)*100</f>
        <v>#DIV/0!</v>
      </c>
      <c r="N60" s="3"/>
    </row>
    <row r="61" spans="1:14" hidden="1" x14ac:dyDescent="0.25">
      <c r="A61" s="3">
        <v>2062</v>
      </c>
      <c r="B61" s="1">
        <f>(('en niveau par secteurs'!AU62+'en niveau par secteurs'!AV62)-('en niveau par secteurs'!B62+'en niveau par secteurs'!C62))*(1+0.02)^9</f>
        <v>0</v>
      </c>
      <c r="C61" s="1">
        <f>('en niveau par secteurs'!AW62-'en niveau par secteurs'!D62)</f>
        <v>0</v>
      </c>
      <c r="D61" s="1">
        <f>(SUM('en niveau par secteurs'!AX62:BF62)-SUM('en niveau par secteurs'!E62:M62))*'en niveau par secteurs'!$CM$15</f>
        <v>0</v>
      </c>
      <c r="E61" s="1">
        <f>'en niveau par secteurs'!BG62-'en niveau par secteurs'!N62</f>
        <v>0</v>
      </c>
      <c r="F61" s="1">
        <f>(SUM('en niveau par secteurs'!BH62:BL62)-SUM('en niveau par secteurs'!O62:S62))*'en niveau par secteurs'!$CM$15</f>
        <v>0</v>
      </c>
      <c r="G61" s="13">
        <f>SUM('en niveau par secteurs'!BO62:CE62)-SUM('en niveau par secteurs'!V62:AL62)</f>
        <v>0</v>
      </c>
      <c r="H61" s="25" t="e">
        <f>(('en niveau par secteurs'!CP62+'en niveau par secteurs'!CF62+'en niveau par secteurs'!CQ62)/('en niveau par secteurs'!CR62+'en niveau par secteurs'!AM62+'en niveau par secteurs'!CS62)-1)*100</f>
        <v>#DIV/0!</v>
      </c>
      <c r="I61" s="1">
        <f>'en niveau par secteurs'!CP62*'en niveau par secteurs'!CM62-'en niveau par secteurs'!CR62*'en niveau par secteurs'!AT62</f>
        <v>0</v>
      </c>
      <c r="J61" s="26"/>
      <c r="K61" s="24">
        <f>'en niveau par secteurs'!CQ62*'en niveau par secteurs'!$CM$15-'en niveau par secteurs'!CS62*'en niveau par secteurs'!$AT$15</f>
        <v>0</v>
      </c>
      <c r="L61" s="3" t="e">
        <f>(('en niveau par secteurs'!BM62+'en niveau par secteurs'!BN62)/('en niveau par secteurs'!T62+'en niveau par secteurs'!U62)-1)*100</f>
        <v>#DIV/0!</v>
      </c>
      <c r="M61" s="3" t="e">
        <f>('en niveau par secteurs'!CU62/'en niveau par secteurs'!CV62-1)*100</f>
        <v>#DIV/0!</v>
      </c>
      <c r="N61" s="3"/>
    </row>
    <row r="62" spans="1:14" hidden="1" x14ac:dyDescent="0.25">
      <c r="A62" s="3">
        <v>2063</v>
      </c>
      <c r="B62" s="1">
        <f>(('en niveau par secteurs'!AU63+'en niveau par secteurs'!AV63)-('en niveau par secteurs'!B63+'en niveau par secteurs'!C63))*(1+0.02)^9</f>
        <v>0</v>
      </c>
      <c r="C62" s="1">
        <f>('en niveau par secteurs'!AW63-'en niveau par secteurs'!D63)</f>
        <v>0</v>
      </c>
      <c r="D62" s="1">
        <f>(SUM('en niveau par secteurs'!AX63:BF63)-SUM('en niveau par secteurs'!E63:M63))*'en niveau par secteurs'!$CM$15</f>
        <v>0</v>
      </c>
      <c r="E62" s="1">
        <f>'en niveau par secteurs'!BG63-'en niveau par secteurs'!N63</f>
        <v>0</v>
      </c>
      <c r="F62" s="1">
        <f>(SUM('en niveau par secteurs'!BH63:BL63)-SUM('en niveau par secteurs'!O63:S63))*'en niveau par secteurs'!$CM$15</f>
        <v>0</v>
      </c>
      <c r="G62" s="13">
        <f>SUM('en niveau par secteurs'!BO63:CE63)-SUM('en niveau par secteurs'!V63:AL63)</f>
        <v>0</v>
      </c>
      <c r="H62" s="25" t="e">
        <f>(('en niveau par secteurs'!CP63+'en niveau par secteurs'!CF63+'en niveau par secteurs'!CQ63)/('en niveau par secteurs'!CR63+'en niveau par secteurs'!AM63+'en niveau par secteurs'!CS63)-1)*100</f>
        <v>#DIV/0!</v>
      </c>
      <c r="I62" s="1">
        <f>'en niveau par secteurs'!CP63*'en niveau par secteurs'!CM63-'en niveau par secteurs'!CR63*'en niveau par secteurs'!AT63</f>
        <v>0</v>
      </c>
      <c r="J62" s="26"/>
      <c r="K62" s="24">
        <f>'en niveau par secteurs'!CQ63*'en niveau par secteurs'!$CM$15-'en niveau par secteurs'!CS63*'en niveau par secteurs'!$AT$15</f>
        <v>0</v>
      </c>
      <c r="L62" s="3" t="e">
        <f>(('en niveau par secteurs'!BM63+'en niveau par secteurs'!BN63)/('en niveau par secteurs'!T63+'en niveau par secteurs'!U63)-1)*100</f>
        <v>#DIV/0!</v>
      </c>
      <c r="M62" s="3" t="e">
        <f>('en niveau par secteurs'!CU63/'en niveau par secteurs'!CV63-1)*100</f>
        <v>#DIV/0!</v>
      </c>
      <c r="N62" s="3"/>
    </row>
    <row r="63" spans="1:14" hidden="1" x14ac:dyDescent="0.25">
      <c r="A63" s="3">
        <v>2064</v>
      </c>
      <c r="B63" s="1">
        <f>(('en niveau par secteurs'!AU64+'en niveau par secteurs'!AV64)-('en niveau par secteurs'!B64+'en niveau par secteurs'!C64))*(1+0.02)^9</f>
        <v>0</v>
      </c>
      <c r="C63" s="1">
        <f>('en niveau par secteurs'!AW64-'en niveau par secteurs'!D64)</f>
        <v>0</v>
      </c>
      <c r="D63" s="1">
        <f>(SUM('en niveau par secteurs'!AX64:BF64)-SUM('en niveau par secteurs'!E64:M64))*'en niveau par secteurs'!$CM$15</f>
        <v>0</v>
      </c>
      <c r="E63" s="1">
        <f>'en niveau par secteurs'!BG64-'en niveau par secteurs'!N64</f>
        <v>0</v>
      </c>
      <c r="F63" s="1">
        <f>(SUM('en niveau par secteurs'!BH64:BL64)-SUM('en niveau par secteurs'!O64:S64))*'en niveau par secteurs'!$CM$15</f>
        <v>0</v>
      </c>
      <c r="G63" s="13">
        <f>SUM('en niveau par secteurs'!BO64:CE64)-SUM('en niveau par secteurs'!V64:AL64)</f>
        <v>0</v>
      </c>
      <c r="H63" s="25" t="e">
        <f>(('en niveau par secteurs'!CP64+'en niveau par secteurs'!CF64+'en niveau par secteurs'!CQ64)/('en niveau par secteurs'!CR64+'en niveau par secteurs'!AM64+'en niveau par secteurs'!CS64)-1)*100</f>
        <v>#DIV/0!</v>
      </c>
      <c r="I63" s="1">
        <f>'en niveau par secteurs'!CP64*'en niveau par secteurs'!CM64-'en niveau par secteurs'!CR64*'en niveau par secteurs'!AT64</f>
        <v>0</v>
      </c>
      <c r="J63" s="26"/>
      <c r="K63" s="24">
        <f>'en niveau par secteurs'!CQ64*'en niveau par secteurs'!$CM$15-'en niveau par secteurs'!CS64*'en niveau par secteurs'!$AT$15</f>
        <v>0</v>
      </c>
      <c r="L63" s="3" t="e">
        <f>(('en niveau par secteurs'!BM64+'en niveau par secteurs'!BN64)/('en niveau par secteurs'!T64+'en niveau par secteurs'!U64)-1)*100</f>
        <v>#DIV/0!</v>
      </c>
      <c r="M63" s="3" t="e">
        <f>('en niveau par secteurs'!CU64/'en niveau par secteurs'!CV64-1)*100</f>
        <v>#DIV/0!</v>
      </c>
      <c r="N63" s="3"/>
    </row>
    <row r="64" spans="1:14" hidden="1" x14ac:dyDescent="0.25">
      <c r="A64" s="3">
        <v>2065</v>
      </c>
      <c r="B64" s="1">
        <f>(('en niveau par secteurs'!AU65+'en niveau par secteurs'!AV65)-('en niveau par secteurs'!B65+'en niveau par secteurs'!C65))*(1+0.02)^9</f>
        <v>0</v>
      </c>
      <c r="C64" s="1">
        <f>('en niveau par secteurs'!AW65-'en niveau par secteurs'!D65)</f>
        <v>0</v>
      </c>
      <c r="D64" s="1">
        <f>(SUM('en niveau par secteurs'!AX65:BF65)-SUM('en niveau par secteurs'!E65:M65))*'en niveau par secteurs'!$CM$15</f>
        <v>0</v>
      </c>
      <c r="E64" s="1">
        <f>'en niveau par secteurs'!BG65-'en niveau par secteurs'!N65</f>
        <v>0</v>
      </c>
      <c r="F64" s="1">
        <f>(SUM('en niveau par secteurs'!BH65:BL65)-SUM('en niveau par secteurs'!O65:S65))*'en niveau par secteurs'!$CM$15</f>
        <v>0</v>
      </c>
      <c r="G64" s="13">
        <f>SUM('en niveau par secteurs'!BO65:CE65)-SUM('en niveau par secteurs'!V65:AL65)</f>
        <v>0</v>
      </c>
      <c r="H64" s="25" t="e">
        <f>(('en niveau par secteurs'!CP65+'en niveau par secteurs'!CF65+'en niveau par secteurs'!CQ65)/('en niveau par secteurs'!CR65+'en niveau par secteurs'!AM65+'en niveau par secteurs'!CS65)-1)*100</f>
        <v>#DIV/0!</v>
      </c>
      <c r="I64" s="1">
        <f>'en niveau par secteurs'!CP65*'en niveau par secteurs'!CM65-'en niveau par secteurs'!CR65*'en niveau par secteurs'!AT65</f>
        <v>0</v>
      </c>
      <c r="J64" s="26"/>
      <c r="K64" s="24">
        <f>'en niveau par secteurs'!CQ65*'en niveau par secteurs'!$CM$15-'en niveau par secteurs'!CS65*'en niveau par secteurs'!$AT$15</f>
        <v>0</v>
      </c>
      <c r="L64" s="3" t="e">
        <f>(('en niveau par secteurs'!BM65+'en niveau par secteurs'!BN65)/('en niveau par secteurs'!T65+'en niveau par secteurs'!U65)-1)*100</f>
        <v>#DIV/0!</v>
      </c>
      <c r="M64" s="3" t="e">
        <f>('en niveau par secteurs'!CU65/'en niveau par secteurs'!CV65-1)*100</f>
        <v>#DIV/0!</v>
      </c>
      <c r="N64" s="3"/>
    </row>
    <row r="65" spans="1:14" hidden="1" x14ac:dyDescent="0.25">
      <c r="A65" s="3">
        <v>2066</v>
      </c>
      <c r="B65" s="1">
        <f>(('en niveau par secteurs'!AU66+'en niveau par secteurs'!AV66)-('en niveau par secteurs'!B66+'en niveau par secteurs'!C66))*(1+0.02)^9</f>
        <v>0</v>
      </c>
      <c r="C65" s="1">
        <f>('en niveau par secteurs'!AW66-'en niveau par secteurs'!D66)</f>
        <v>0</v>
      </c>
      <c r="D65" s="1">
        <f>(SUM('en niveau par secteurs'!AX66:BF66)-SUM('en niveau par secteurs'!E66:M66))*'en niveau par secteurs'!$CM$15</f>
        <v>0</v>
      </c>
      <c r="E65" s="1">
        <f>'en niveau par secteurs'!BG66-'en niveau par secteurs'!N66</f>
        <v>0</v>
      </c>
      <c r="F65" s="1">
        <f>(SUM('en niveau par secteurs'!BH66:BL66)-SUM('en niveau par secteurs'!O66:S66))*'en niveau par secteurs'!$CM$15</f>
        <v>0</v>
      </c>
      <c r="G65" s="13">
        <f>SUM('en niveau par secteurs'!BO66:CE66)-SUM('en niveau par secteurs'!V66:AL66)</f>
        <v>0</v>
      </c>
      <c r="H65" s="25" t="e">
        <f>(('en niveau par secteurs'!CP66+'en niveau par secteurs'!CF66+'en niveau par secteurs'!CQ66)/('en niveau par secteurs'!CR66+'en niveau par secteurs'!AM66+'en niveau par secteurs'!CS66)-1)*100</f>
        <v>#DIV/0!</v>
      </c>
      <c r="I65" s="1">
        <f>'en niveau par secteurs'!CP66*'en niveau par secteurs'!CM66-'en niveau par secteurs'!CR66*'en niveau par secteurs'!AT66</f>
        <v>0</v>
      </c>
      <c r="J65" s="26"/>
      <c r="K65" s="24">
        <f>'en niveau par secteurs'!CQ66*'en niveau par secteurs'!$CM$15-'en niveau par secteurs'!CS66*'en niveau par secteurs'!$AT$15</f>
        <v>0</v>
      </c>
      <c r="L65" s="3" t="e">
        <f>(('en niveau par secteurs'!BM66+'en niveau par secteurs'!BN66)/('en niveau par secteurs'!T66+'en niveau par secteurs'!U66)-1)*100</f>
        <v>#DIV/0!</v>
      </c>
      <c r="M65" s="3" t="e">
        <f>('en niveau par secteurs'!CU66/'en niveau par secteurs'!CV66-1)*100</f>
        <v>#DIV/0!</v>
      </c>
      <c r="N65" s="3"/>
    </row>
    <row r="66" spans="1:14" hidden="1" x14ac:dyDescent="0.25">
      <c r="A66" s="3">
        <v>2067</v>
      </c>
      <c r="B66" s="1">
        <f>(('en niveau par secteurs'!AU67+'en niveau par secteurs'!AV67)-('en niveau par secteurs'!B67+'en niveau par secteurs'!C67))*(1+0.02)^9</f>
        <v>0</v>
      </c>
      <c r="C66" s="1">
        <f>('en niveau par secteurs'!AW67-'en niveau par secteurs'!D67)</f>
        <v>0</v>
      </c>
      <c r="D66" s="1">
        <f>(SUM('en niveau par secteurs'!AX67:BF67)-SUM('en niveau par secteurs'!E67:M67))*'en niveau par secteurs'!$CM$15</f>
        <v>0</v>
      </c>
      <c r="E66" s="1">
        <f>'en niveau par secteurs'!BG67-'en niveau par secteurs'!N67</f>
        <v>0</v>
      </c>
      <c r="F66" s="1">
        <f>(SUM('en niveau par secteurs'!BH67:BL67)-SUM('en niveau par secteurs'!O67:S67))*'en niveau par secteurs'!$CM$15</f>
        <v>0</v>
      </c>
      <c r="G66" s="13">
        <f>SUM('en niveau par secteurs'!BO67:CE67)-SUM('en niveau par secteurs'!V67:AL67)</f>
        <v>0</v>
      </c>
      <c r="H66" s="25" t="e">
        <f>(('en niveau par secteurs'!CP67+'en niveau par secteurs'!CF67+'en niveau par secteurs'!CQ67)/('en niveau par secteurs'!CR67+'en niveau par secteurs'!AM67+'en niveau par secteurs'!CS67)-1)*100</f>
        <v>#DIV/0!</v>
      </c>
      <c r="I66" s="1">
        <f>'en niveau par secteurs'!CP67*'en niveau par secteurs'!CM67-'en niveau par secteurs'!CR67*'en niveau par secteurs'!AT67</f>
        <v>0</v>
      </c>
      <c r="J66" s="26"/>
      <c r="K66" s="24">
        <f>'en niveau par secteurs'!CQ67*'en niveau par secteurs'!$CM$15-'en niveau par secteurs'!CS67*'en niveau par secteurs'!$AT$15</f>
        <v>0</v>
      </c>
      <c r="L66" s="3" t="e">
        <f>(('en niveau par secteurs'!BM67+'en niveau par secteurs'!BN67)/('en niveau par secteurs'!T67+'en niveau par secteurs'!U67)-1)*100</f>
        <v>#DIV/0!</v>
      </c>
      <c r="M66" s="3" t="e">
        <f>('en niveau par secteurs'!CU67/'en niveau par secteurs'!CV67-1)*100</f>
        <v>#DIV/0!</v>
      </c>
      <c r="N66" s="3"/>
    </row>
    <row r="67" spans="1:14" hidden="1" x14ac:dyDescent="0.25">
      <c r="A67" s="3">
        <v>2068</v>
      </c>
      <c r="B67" s="1">
        <f>(('en niveau par secteurs'!AU68+'en niveau par secteurs'!AV68)-('en niveau par secteurs'!B68+'en niveau par secteurs'!C68))*(1+0.02)^9</f>
        <v>0</v>
      </c>
      <c r="C67" s="1">
        <f>('en niveau par secteurs'!AW68-'en niveau par secteurs'!D68)</f>
        <v>0</v>
      </c>
      <c r="D67" s="1">
        <f>(SUM('en niveau par secteurs'!AX68:BF68)-SUM('en niveau par secteurs'!E68:M68))*'en niveau par secteurs'!$CM$15</f>
        <v>0</v>
      </c>
      <c r="E67" s="1">
        <f>'en niveau par secteurs'!BG68-'en niveau par secteurs'!N68</f>
        <v>0</v>
      </c>
      <c r="F67" s="1">
        <f>(SUM('en niveau par secteurs'!BH68:BL68)-SUM('en niveau par secteurs'!O68:S68))*'en niveau par secteurs'!$CM$15</f>
        <v>0</v>
      </c>
      <c r="G67" s="13">
        <f>SUM('en niveau par secteurs'!BO68:CE68)-SUM('en niveau par secteurs'!V68:AL68)</f>
        <v>0</v>
      </c>
      <c r="H67" s="25" t="e">
        <f>(('en niveau par secteurs'!CP68+'en niveau par secteurs'!CF68+'en niveau par secteurs'!CQ68)/('en niveau par secteurs'!CR68+'en niveau par secteurs'!AM68+'en niveau par secteurs'!CS68)-1)*100</f>
        <v>#DIV/0!</v>
      </c>
      <c r="I67" s="1">
        <f>'en niveau par secteurs'!CP68*'en niveau par secteurs'!CM68-'en niveau par secteurs'!CR68*'en niveau par secteurs'!AT68</f>
        <v>0</v>
      </c>
      <c r="J67" s="26"/>
      <c r="K67" s="24">
        <f>'en niveau par secteurs'!CQ68*'en niveau par secteurs'!$CM$15-'en niveau par secteurs'!CS68*'en niveau par secteurs'!$AT$15</f>
        <v>0</v>
      </c>
      <c r="L67" s="3" t="e">
        <f>(('en niveau par secteurs'!BM68+'en niveau par secteurs'!BN68)/('en niveau par secteurs'!T68+'en niveau par secteurs'!U68)-1)*100</f>
        <v>#DIV/0!</v>
      </c>
      <c r="M67" s="3" t="e">
        <f>('en niveau par secteurs'!CU68/'en niveau par secteurs'!CV68-1)*100</f>
        <v>#DIV/0!</v>
      </c>
      <c r="N67" s="3"/>
    </row>
    <row r="68" spans="1:14" hidden="1" x14ac:dyDescent="0.25">
      <c r="A68" s="3">
        <v>2069</v>
      </c>
      <c r="B68" s="1">
        <f>(('en niveau par secteurs'!AU69+'en niveau par secteurs'!AV69)-('en niveau par secteurs'!B69+'en niveau par secteurs'!C69))*(1+0.02)^9</f>
        <v>0</v>
      </c>
      <c r="C68" s="1">
        <f>('en niveau par secteurs'!AW69-'en niveau par secteurs'!D69)</f>
        <v>0</v>
      </c>
      <c r="D68" s="1">
        <f>(SUM('en niveau par secteurs'!AX69:BF69)-SUM('en niveau par secteurs'!E69:M69))*'en niveau par secteurs'!$CM$15</f>
        <v>0</v>
      </c>
      <c r="E68" s="1">
        <f>'en niveau par secteurs'!BG69-'en niveau par secteurs'!N69</f>
        <v>0</v>
      </c>
      <c r="F68" s="1">
        <f>(SUM('en niveau par secteurs'!BH69:BL69)-SUM('en niveau par secteurs'!O69:S69))*'en niveau par secteurs'!$CM$15</f>
        <v>0</v>
      </c>
      <c r="G68" s="13">
        <f>SUM('en niveau par secteurs'!BO69:CE69)-SUM('en niveau par secteurs'!V69:AL69)</f>
        <v>0</v>
      </c>
      <c r="H68" s="25" t="e">
        <f>(('en niveau par secteurs'!CP69+'en niveau par secteurs'!CF69+'en niveau par secteurs'!CQ69)/('en niveau par secteurs'!CR69+'en niveau par secteurs'!AM69+'en niveau par secteurs'!CS69)-1)*100</f>
        <v>#DIV/0!</v>
      </c>
      <c r="I68" s="1">
        <f>'en niveau par secteurs'!CP69*'en niveau par secteurs'!CM69-'en niveau par secteurs'!CR69*'en niveau par secteurs'!AT69</f>
        <v>0</v>
      </c>
      <c r="J68" s="26"/>
      <c r="K68" s="24">
        <f>'en niveau par secteurs'!CQ69*'en niveau par secteurs'!$CM$15-'en niveau par secteurs'!CS69*'en niveau par secteurs'!$AT$15</f>
        <v>0</v>
      </c>
      <c r="L68" s="3" t="e">
        <f>(('en niveau par secteurs'!BM69+'en niveau par secteurs'!BN69)/('en niveau par secteurs'!T69+'en niveau par secteurs'!U69)-1)*100</f>
        <v>#DIV/0!</v>
      </c>
      <c r="M68" s="3" t="e">
        <f>('en niveau par secteurs'!CU69/'en niveau par secteurs'!CV69-1)*100</f>
        <v>#DIV/0!</v>
      </c>
      <c r="N68" s="3"/>
    </row>
    <row r="69" spans="1:14" hidden="1" x14ac:dyDescent="0.25">
      <c r="A69" s="3">
        <v>2070</v>
      </c>
      <c r="B69" s="1">
        <f>(('en niveau par secteurs'!AU70+'en niveau par secteurs'!AV70)-('en niveau par secteurs'!B70+'en niveau par secteurs'!C70))*(1+0.02)^9</f>
        <v>0</v>
      </c>
      <c r="C69" s="1">
        <f>('en niveau par secteurs'!AW70-'en niveau par secteurs'!D70)</f>
        <v>0</v>
      </c>
      <c r="D69" s="1">
        <f>(SUM('en niveau par secteurs'!AX70:BF70)-SUM('en niveau par secteurs'!E70:M70))*'en niveau par secteurs'!$CM$15</f>
        <v>0</v>
      </c>
      <c r="E69" s="1">
        <f>'en niveau par secteurs'!BG70-'en niveau par secteurs'!N70</f>
        <v>0</v>
      </c>
      <c r="F69" s="1">
        <f>(SUM('en niveau par secteurs'!BH70:BL70)-SUM('en niveau par secteurs'!O70:S70))*'en niveau par secteurs'!$CM$15</f>
        <v>0</v>
      </c>
      <c r="G69" s="13">
        <f>SUM('en niveau par secteurs'!BO70:CE70)-SUM('en niveau par secteurs'!V70:AL70)</f>
        <v>0</v>
      </c>
      <c r="H69" s="25" t="e">
        <f>(('en niveau par secteurs'!CP70+'en niveau par secteurs'!CF70+'en niveau par secteurs'!CQ70)/('en niveau par secteurs'!CR70+'en niveau par secteurs'!AM70+'en niveau par secteurs'!CS70)-1)*100</f>
        <v>#DIV/0!</v>
      </c>
      <c r="I69" s="1">
        <f>'en niveau par secteurs'!CP70*'en niveau par secteurs'!CM70-'en niveau par secteurs'!CR70*'en niveau par secteurs'!AT70</f>
        <v>0</v>
      </c>
      <c r="J69" s="26"/>
      <c r="K69" s="24">
        <f>'en niveau par secteurs'!CQ70*'en niveau par secteurs'!$CM$15-'en niveau par secteurs'!CS70*'en niveau par secteurs'!$AT$15</f>
        <v>0</v>
      </c>
      <c r="L69" s="3" t="e">
        <f>(('en niveau par secteurs'!BM70+'en niveau par secteurs'!BN70)/('en niveau par secteurs'!T70+'en niveau par secteurs'!U70)-1)*100</f>
        <v>#DIV/0!</v>
      </c>
      <c r="M69" s="3" t="e">
        <f>('en niveau par secteurs'!CU70/'en niveau par secteurs'!CV70-1)*100</f>
        <v>#DIV/0!</v>
      </c>
      <c r="N69" s="3"/>
    </row>
    <row r="70" spans="1:14" hidden="1" x14ac:dyDescent="0.25">
      <c r="A70" s="3">
        <v>2071</v>
      </c>
      <c r="B70" s="1">
        <f>(('en niveau par secteurs'!AU71+'en niveau par secteurs'!AV71)-('en niveau par secteurs'!B71+'en niveau par secteurs'!C71))*(1+0.02)^9</f>
        <v>0</v>
      </c>
      <c r="C70" s="1">
        <f>('en niveau par secteurs'!AW71-'en niveau par secteurs'!D71)</f>
        <v>0</v>
      </c>
      <c r="D70" s="1">
        <f>(SUM('en niveau par secteurs'!AX71:BF71)-SUM('en niveau par secteurs'!E71:M71))*'en niveau par secteurs'!$CM$15</f>
        <v>0</v>
      </c>
      <c r="E70" s="1">
        <f>'en niveau par secteurs'!BG71-'en niveau par secteurs'!N71</f>
        <v>0</v>
      </c>
      <c r="F70" s="1">
        <f>(SUM('en niveau par secteurs'!BH71:BL71)-SUM('en niveau par secteurs'!O71:S71))*'en niveau par secteurs'!$CM$15</f>
        <v>0</v>
      </c>
      <c r="G70" s="13">
        <f>SUM('en niveau par secteurs'!BO71:CE71)-SUM('en niveau par secteurs'!V71:AL71)</f>
        <v>0</v>
      </c>
      <c r="H70" s="25" t="e">
        <f>(('en niveau par secteurs'!CP71+'en niveau par secteurs'!CF71+'en niveau par secteurs'!CQ71)/('en niveau par secteurs'!CR71+'en niveau par secteurs'!AM71+'en niveau par secteurs'!CS71)-1)*100</f>
        <v>#DIV/0!</v>
      </c>
      <c r="I70" s="1">
        <f>'en niveau par secteurs'!CP71*'en niveau par secteurs'!CM71-'en niveau par secteurs'!CR71*'en niveau par secteurs'!AT71</f>
        <v>0</v>
      </c>
      <c r="J70" s="26"/>
      <c r="K70" s="24">
        <f>'en niveau par secteurs'!CQ71*'en niveau par secteurs'!$CM$15-'en niveau par secteurs'!CS71*'en niveau par secteurs'!$AT$15</f>
        <v>0</v>
      </c>
      <c r="L70" s="3" t="e">
        <f>(('en niveau par secteurs'!BM71+'en niveau par secteurs'!BN71)/('en niveau par secteurs'!T71+'en niveau par secteurs'!U71)-1)*100</f>
        <v>#DIV/0!</v>
      </c>
      <c r="M70" s="3" t="e">
        <f>('en niveau par secteurs'!CU71/'en niveau par secteurs'!CV71-1)*100</f>
        <v>#DIV/0!</v>
      </c>
      <c r="N70" s="3"/>
    </row>
    <row r="71" spans="1:14" hidden="1" x14ac:dyDescent="0.25">
      <c r="A71" s="3">
        <v>2072</v>
      </c>
      <c r="B71" s="1">
        <f>(('en niveau par secteurs'!AU72+'en niveau par secteurs'!AV72)-('en niveau par secteurs'!B72+'en niveau par secteurs'!C72))*(1+0.02)^9</f>
        <v>0</v>
      </c>
      <c r="C71" s="1">
        <f>('en niveau par secteurs'!AW72-'en niveau par secteurs'!D72)</f>
        <v>0</v>
      </c>
      <c r="D71" s="1">
        <f>(SUM('en niveau par secteurs'!AX72:BF72)-SUM('en niveau par secteurs'!E72:M72))*'en niveau par secteurs'!$CM$15</f>
        <v>0</v>
      </c>
      <c r="E71" s="1">
        <f>'en niveau par secteurs'!BG72-'en niveau par secteurs'!N72</f>
        <v>0</v>
      </c>
      <c r="F71" s="1">
        <f>(SUM('en niveau par secteurs'!BH72:BL72)-SUM('en niveau par secteurs'!O72:S72))*'en niveau par secteurs'!$CM$15</f>
        <v>0</v>
      </c>
      <c r="G71" s="13">
        <f>SUM('en niveau par secteurs'!BO72:CE72)-SUM('en niveau par secteurs'!V72:AL72)</f>
        <v>0</v>
      </c>
      <c r="H71" s="25" t="e">
        <f>(('en niveau par secteurs'!CP72+'en niveau par secteurs'!CF72+'en niveau par secteurs'!CQ72)/('en niveau par secteurs'!CR72+'en niveau par secteurs'!AM72+'en niveau par secteurs'!CS72)-1)*100</f>
        <v>#DIV/0!</v>
      </c>
      <c r="I71" s="1">
        <f>'en niveau par secteurs'!CP72*'en niveau par secteurs'!CM72-'en niveau par secteurs'!CR72*'en niveau par secteurs'!AT72</f>
        <v>0</v>
      </c>
      <c r="J71" s="26"/>
      <c r="K71" s="24">
        <f>'en niveau par secteurs'!CQ72*'en niveau par secteurs'!$CM$15-'en niveau par secteurs'!CS72*'en niveau par secteurs'!$AT$15</f>
        <v>0</v>
      </c>
      <c r="L71" s="3" t="e">
        <f>(('en niveau par secteurs'!BM72+'en niveau par secteurs'!BN72)/('en niveau par secteurs'!T72+'en niveau par secteurs'!U72)-1)*100</f>
        <v>#DIV/0!</v>
      </c>
      <c r="M71" s="3" t="e">
        <f>('en niveau par secteurs'!CU72/'en niveau par secteurs'!CV72-1)*100</f>
        <v>#DIV/0!</v>
      </c>
      <c r="N71" s="3"/>
    </row>
    <row r="72" spans="1:14" hidden="1" x14ac:dyDescent="0.25">
      <c r="A72" s="3">
        <v>2073</v>
      </c>
      <c r="B72" s="1">
        <f>(('en niveau par secteurs'!AU73+'en niveau par secteurs'!AV73)-('en niveau par secteurs'!B73+'en niveau par secteurs'!C73))*(1+0.02)^9</f>
        <v>0</v>
      </c>
      <c r="C72" s="1">
        <f>('en niveau par secteurs'!AW73-'en niveau par secteurs'!D73)</f>
        <v>0</v>
      </c>
      <c r="D72" s="1">
        <f>(SUM('en niveau par secteurs'!AX73:BF73)-SUM('en niveau par secteurs'!E73:M73))*'en niveau par secteurs'!$CM$15</f>
        <v>0</v>
      </c>
      <c r="E72" s="1">
        <f>'en niveau par secteurs'!BG73-'en niveau par secteurs'!N73</f>
        <v>0</v>
      </c>
      <c r="F72" s="1">
        <f>(SUM('en niveau par secteurs'!BH73:BL73)-SUM('en niveau par secteurs'!O73:S73))*'en niveau par secteurs'!$CM$15</f>
        <v>0</v>
      </c>
      <c r="G72" s="13">
        <f>SUM('en niveau par secteurs'!BO73:CE73)-SUM('en niveau par secteurs'!V73:AL73)</f>
        <v>0</v>
      </c>
      <c r="H72" s="25" t="e">
        <f>(('en niveau par secteurs'!CP73+'en niveau par secteurs'!CF73+'en niveau par secteurs'!CQ73)/('en niveau par secteurs'!CR73+'en niveau par secteurs'!AM73+'en niveau par secteurs'!CS73)-1)*100</f>
        <v>#DIV/0!</v>
      </c>
      <c r="I72" s="1">
        <f>'en niveau par secteurs'!CP73*'en niveau par secteurs'!CM73-'en niveau par secteurs'!CR73*'en niveau par secteurs'!AT73</f>
        <v>0</v>
      </c>
      <c r="J72" s="26"/>
      <c r="K72" s="24">
        <f>'en niveau par secteurs'!CQ73*'en niveau par secteurs'!$CM$15-'en niveau par secteurs'!CS73*'en niveau par secteurs'!$AT$15</f>
        <v>0</v>
      </c>
      <c r="L72" s="3" t="e">
        <f>(('en niveau par secteurs'!BM73+'en niveau par secteurs'!BN73)/('en niveau par secteurs'!T73+'en niveau par secteurs'!U73)-1)*100</f>
        <v>#DIV/0!</v>
      </c>
      <c r="M72" s="3" t="e">
        <f>('en niveau par secteurs'!CU73/'en niveau par secteurs'!CV73-1)*100</f>
        <v>#DIV/0!</v>
      </c>
      <c r="N72" s="3"/>
    </row>
    <row r="73" spans="1:14" hidden="1" x14ac:dyDescent="0.25">
      <c r="A73" s="3">
        <v>2074</v>
      </c>
      <c r="B73" s="1">
        <f>(('en niveau par secteurs'!AU74+'en niveau par secteurs'!AV74)-('en niveau par secteurs'!B74+'en niveau par secteurs'!C74))*(1+0.02)^9</f>
        <v>0</v>
      </c>
      <c r="C73" s="1">
        <f>('en niveau par secteurs'!AW74-'en niveau par secteurs'!D74)</f>
        <v>0</v>
      </c>
      <c r="D73" s="1">
        <f>(SUM('en niveau par secteurs'!AX74:BF74)-SUM('en niveau par secteurs'!E74:M74))*'en niveau par secteurs'!$CM$15</f>
        <v>0</v>
      </c>
      <c r="E73" s="1">
        <f>'en niveau par secteurs'!BG74-'en niveau par secteurs'!N74</f>
        <v>0</v>
      </c>
      <c r="F73" s="1">
        <f>(SUM('en niveau par secteurs'!BH74:BL74)-SUM('en niveau par secteurs'!O74:S74))*'en niveau par secteurs'!$CM$15</f>
        <v>0</v>
      </c>
      <c r="G73" s="13">
        <f>SUM('en niveau par secteurs'!BO74:CE74)-SUM('en niveau par secteurs'!V74:AL74)</f>
        <v>0</v>
      </c>
      <c r="H73" s="25" t="e">
        <f>(('en niveau par secteurs'!CP74+'en niveau par secteurs'!CF74+'en niveau par secteurs'!CQ74)/('en niveau par secteurs'!CR74+'en niveau par secteurs'!AM74+'en niveau par secteurs'!CS74)-1)*100</f>
        <v>#DIV/0!</v>
      </c>
      <c r="I73" s="1">
        <f>'en niveau par secteurs'!CP74*'en niveau par secteurs'!CM74-'en niveau par secteurs'!CR74*'en niveau par secteurs'!AT74</f>
        <v>0</v>
      </c>
      <c r="J73" s="26"/>
      <c r="K73" s="24">
        <f>'en niveau par secteurs'!CQ74*'en niveau par secteurs'!$CM$15-'en niveau par secteurs'!CS74*'en niveau par secteurs'!$AT$15</f>
        <v>0</v>
      </c>
      <c r="L73" s="3" t="e">
        <f>(('en niveau par secteurs'!BM74+'en niveau par secteurs'!BN74)/('en niveau par secteurs'!T74+'en niveau par secteurs'!U74)-1)*100</f>
        <v>#DIV/0!</v>
      </c>
      <c r="M73" s="3" t="e">
        <f>('en niveau par secteurs'!CU74/'en niveau par secteurs'!CV74-1)*100</f>
        <v>#DIV/0!</v>
      </c>
      <c r="N73" s="3"/>
    </row>
    <row r="74" spans="1:14" hidden="1" x14ac:dyDescent="0.25">
      <c r="A74" s="3">
        <v>2075</v>
      </c>
      <c r="B74" s="1">
        <f>(('en niveau par secteurs'!AU75+'en niveau par secteurs'!AV75)-('en niveau par secteurs'!B75+'en niveau par secteurs'!C75))*(1+0.02)^9</f>
        <v>0</v>
      </c>
      <c r="C74" s="1">
        <f>('en niveau par secteurs'!AW75-'en niveau par secteurs'!D75)</f>
        <v>0</v>
      </c>
      <c r="D74" s="1">
        <f>(SUM('en niveau par secteurs'!AX75:BF75)-SUM('en niveau par secteurs'!E75:M75))*'en niveau par secteurs'!$CM$15</f>
        <v>0</v>
      </c>
      <c r="E74" s="1">
        <f>'en niveau par secteurs'!BG75-'en niveau par secteurs'!N75</f>
        <v>0</v>
      </c>
      <c r="F74" s="1">
        <f>(SUM('en niveau par secteurs'!BH75:BL75)-SUM('en niveau par secteurs'!O75:S75))*'en niveau par secteurs'!$CM$15</f>
        <v>0</v>
      </c>
      <c r="G74" s="13">
        <f>SUM('en niveau par secteurs'!BO75:CE75)-SUM('en niveau par secteurs'!V75:AL75)</f>
        <v>0</v>
      </c>
      <c r="H74" s="25" t="e">
        <f>(('en niveau par secteurs'!CP75+'en niveau par secteurs'!CF75+'en niveau par secteurs'!CQ75)/('en niveau par secteurs'!CR75+'en niveau par secteurs'!AM75+'en niveau par secteurs'!CS75)-1)*100</f>
        <v>#DIV/0!</v>
      </c>
      <c r="I74" s="1">
        <f>'en niveau par secteurs'!CP75*'en niveau par secteurs'!CM75-'en niveau par secteurs'!CR75*'en niveau par secteurs'!AT75</f>
        <v>0</v>
      </c>
      <c r="J74" s="26"/>
      <c r="K74" s="24">
        <f>'en niveau par secteurs'!CQ75*'en niveau par secteurs'!$CM$15-'en niveau par secteurs'!CS75*'en niveau par secteurs'!$AT$15</f>
        <v>0</v>
      </c>
      <c r="L74" s="3" t="e">
        <f>(('en niveau par secteurs'!BM75+'en niveau par secteurs'!BN75)/('en niveau par secteurs'!T75+'en niveau par secteurs'!U75)-1)*100</f>
        <v>#DIV/0!</v>
      </c>
      <c r="M74" s="3" t="e">
        <f>('en niveau par secteurs'!CU75/'en niveau par secteurs'!CV75-1)*100</f>
        <v>#DIV/0!</v>
      </c>
      <c r="N74" s="3"/>
    </row>
    <row r="75" spans="1:14" hidden="1" x14ac:dyDescent="0.25">
      <c r="A75" s="3">
        <v>2076</v>
      </c>
      <c r="B75" s="1">
        <f>(('en niveau par secteurs'!AU76+'en niveau par secteurs'!AV76)-('en niveau par secteurs'!B76+'en niveau par secteurs'!C76))*(1+0.02)^9</f>
        <v>0</v>
      </c>
      <c r="C75" s="1">
        <f>('en niveau par secteurs'!AW76-'en niveau par secteurs'!D76)</f>
        <v>0</v>
      </c>
      <c r="D75" s="1">
        <f>(SUM('en niveau par secteurs'!AX76:BF76)-SUM('en niveau par secteurs'!E76:M76))*'en niveau par secteurs'!$CM$15</f>
        <v>0</v>
      </c>
      <c r="E75" s="1">
        <f>'en niveau par secteurs'!BG76-'en niveau par secteurs'!N76</f>
        <v>0</v>
      </c>
      <c r="F75" s="1">
        <f>(SUM('en niveau par secteurs'!BH76:BL76)-SUM('en niveau par secteurs'!O76:S76))*'en niveau par secteurs'!$CM$15</f>
        <v>0</v>
      </c>
      <c r="G75" s="13">
        <f>SUM('en niveau par secteurs'!BO76:CE76)-SUM('en niveau par secteurs'!V76:AL76)</f>
        <v>0</v>
      </c>
      <c r="H75" s="25" t="e">
        <f>(('en niveau par secteurs'!CP76+'en niveau par secteurs'!CF76+'en niveau par secteurs'!CQ76)/('en niveau par secteurs'!CR76+'en niveau par secteurs'!AM76+'en niveau par secteurs'!CS76)-1)*100</f>
        <v>#DIV/0!</v>
      </c>
      <c r="I75" s="1">
        <f>'en niveau par secteurs'!CP76*'en niveau par secteurs'!CM76-'en niveau par secteurs'!CR76*'en niveau par secteurs'!AT76</f>
        <v>0</v>
      </c>
      <c r="J75" s="26"/>
      <c r="K75" s="24">
        <f>'en niveau par secteurs'!CQ76*'en niveau par secteurs'!$CM$15-'en niveau par secteurs'!CS76*'en niveau par secteurs'!$AT$15</f>
        <v>0</v>
      </c>
      <c r="L75" s="3" t="e">
        <f>(('en niveau par secteurs'!BM76+'en niveau par secteurs'!BN76)/('en niveau par secteurs'!T76+'en niveau par secteurs'!U76)-1)*100</f>
        <v>#DIV/0!</v>
      </c>
      <c r="M75" s="3" t="e">
        <f>('en niveau par secteurs'!CU76/'en niveau par secteurs'!CV76-1)*100</f>
        <v>#DIV/0!</v>
      </c>
      <c r="N75" s="3"/>
    </row>
    <row r="76" spans="1:14" hidden="1" x14ac:dyDescent="0.25">
      <c r="A76" s="3">
        <v>2077</v>
      </c>
      <c r="B76" s="1">
        <f>(('en niveau par secteurs'!AU77+'en niveau par secteurs'!AV77)-('en niveau par secteurs'!B77+'en niveau par secteurs'!C77))*(1+0.02)^9</f>
        <v>0</v>
      </c>
      <c r="C76" s="1">
        <f>('en niveau par secteurs'!AW77-'en niveau par secteurs'!D77)</f>
        <v>0</v>
      </c>
      <c r="D76" s="1">
        <f>(SUM('en niveau par secteurs'!AX77:BF77)-SUM('en niveau par secteurs'!E77:M77))*'en niveau par secteurs'!$CM$15</f>
        <v>0</v>
      </c>
      <c r="E76" s="1">
        <f>'en niveau par secteurs'!BG77-'en niveau par secteurs'!N77</f>
        <v>0</v>
      </c>
      <c r="F76" s="1">
        <f>(SUM('en niveau par secteurs'!BH77:BL77)-SUM('en niveau par secteurs'!O77:S77))*'en niveau par secteurs'!$CM$15</f>
        <v>0</v>
      </c>
      <c r="G76" s="13">
        <f>SUM('en niveau par secteurs'!BO77:CE77)-SUM('en niveau par secteurs'!V77:AL77)</f>
        <v>0</v>
      </c>
      <c r="H76" s="25" t="e">
        <f>(('en niveau par secteurs'!CP77+'en niveau par secteurs'!CF77+'en niveau par secteurs'!CQ77)/('en niveau par secteurs'!CR77+'en niveau par secteurs'!AM77+'en niveau par secteurs'!CS77)-1)*100</f>
        <v>#DIV/0!</v>
      </c>
      <c r="I76" s="1">
        <f>'en niveau par secteurs'!CP77*'en niveau par secteurs'!CM77-'en niveau par secteurs'!CR77*'en niveau par secteurs'!AT77</f>
        <v>0</v>
      </c>
      <c r="J76" s="26"/>
      <c r="K76" s="24">
        <f>'en niveau par secteurs'!CQ77*'en niveau par secteurs'!$CM$15-'en niveau par secteurs'!CS77*'en niveau par secteurs'!$AT$15</f>
        <v>0</v>
      </c>
      <c r="L76" s="3" t="e">
        <f>(('en niveau par secteurs'!BM77+'en niveau par secteurs'!BN77)/('en niveau par secteurs'!T77+'en niveau par secteurs'!U77)-1)*100</f>
        <v>#DIV/0!</v>
      </c>
      <c r="M76" s="3" t="e">
        <f>('en niveau par secteurs'!CU77/'en niveau par secteurs'!CV77-1)*100</f>
        <v>#DIV/0!</v>
      </c>
      <c r="N76" s="3"/>
    </row>
    <row r="77" spans="1:14" hidden="1" x14ac:dyDescent="0.25">
      <c r="A77" s="3">
        <v>2078</v>
      </c>
      <c r="B77" s="1">
        <f>(('en niveau par secteurs'!AU78+'en niveau par secteurs'!AV78)-('en niveau par secteurs'!B78+'en niveau par secteurs'!C78))*(1+0.02)^9</f>
        <v>0</v>
      </c>
      <c r="C77" s="1">
        <f>('en niveau par secteurs'!AW78-'en niveau par secteurs'!D78)</f>
        <v>0</v>
      </c>
      <c r="D77" s="1">
        <f>(SUM('en niveau par secteurs'!AX78:BF78)-SUM('en niveau par secteurs'!E78:M78))*'en niveau par secteurs'!$CM$15</f>
        <v>0</v>
      </c>
      <c r="E77" s="1">
        <f>'en niveau par secteurs'!BG78-'en niveau par secteurs'!N78</f>
        <v>0</v>
      </c>
      <c r="F77" s="1">
        <f>(SUM('en niveau par secteurs'!BH78:BL78)-SUM('en niveau par secteurs'!O78:S78))*'en niveau par secteurs'!$CM$15</f>
        <v>0</v>
      </c>
      <c r="G77" s="13">
        <f>SUM('en niveau par secteurs'!BO78:CE78)-SUM('en niveau par secteurs'!V78:AL78)</f>
        <v>0</v>
      </c>
      <c r="H77" s="25" t="e">
        <f>(('en niveau par secteurs'!CP78+'en niveau par secteurs'!CF78+'en niveau par secteurs'!CQ78)/('en niveau par secteurs'!CR78+'en niveau par secteurs'!AM78+'en niveau par secteurs'!CS78)-1)*100</f>
        <v>#DIV/0!</v>
      </c>
      <c r="I77" s="1">
        <f>'en niveau par secteurs'!CP78*'en niveau par secteurs'!CM78-'en niveau par secteurs'!CR78*'en niveau par secteurs'!AT78</f>
        <v>0</v>
      </c>
      <c r="J77" s="26"/>
      <c r="K77" s="24">
        <f>'en niveau par secteurs'!CQ78*'en niveau par secteurs'!$CM$15-'en niveau par secteurs'!CS78*'en niveau par secteurs'!$AT$15</f>
        <v>0</v>
      </c>
      <c r="L77" s="3" t="e">
        <f>(('en niveau par secteurs'!BM78+'en niveau par secteurs'!BN78)/('en niveau par secteurs'!T78+'en niveau par secteurs'!U78)-1)*100</f>
        <v>#DIV/0!</v>
      </c>
      <c r="M77" s="3" t="e">
        <f>('en niveau par secteurs'!CU78/'en niveau par secteurs'!CV78-1)*100</f>
        <v>#DIV/0!</v>
      </c>
      <c r="N77" s="3"/>
    </row>
    <row r="78" spans="1:14" hidden="1" x14ac:dyDescent="0.25">
      <c r="A78" s="3">
        <v>2079</v>
      </c>
      <c r="B78" s="1">
        <f>(('en niveau par secteurs'!AU79+'en niveau par secteurs'!AV79)-('en niveau par secteurs'!B79+'en niveau par secteurs'!C79))*(1+0.02)^9</f>
        <v>0</v>
      </c>
      <c r="C78" s="1">
        <f>('en niveau par secteurs'!AW79-'en niveau par secteurs'!D79)</f>
        <v>0</v>
      </c>
      <c r="D78" s="1">
        <f>(SUM('en niveau par secteurs'!AX79:BF79)-SUM('en niveau par secteurs'!E79:M79))*'en niveau par secteurs'!$CM$15</f>
        <v>0</v>
      </c>
      <c r="E78" s="1">
        <f>'en niveau par secteurs'!BG79-'en niveau par secteurs'!N79</f>
        <v>0</v>
      </c>
      <c r="F78" s="1">
        <f>(SUM('en niveau par secteurs'!BH79:BL79)-SUM('en niveau par secteurs'!O79:S79))*'en niveau par secteurs'!$CM$15</f>
        <v>0</v>
      </c>
      <c r="G78" s="13">
        <f>SUM('en niveau par secteurs'!BO79:CE79)-SUM('en niveau par secteurs'!V79:AL79)</f>
        <v>0</v>
      </c>
      <c r="H78" s="25" t="e">
        <f>(('en niveau par secteurs'!CP79+'en niveau par secteurs'!CF79+'en niveau par secteurs'!CQ79)/('en niveau par secteurs'!CR79+'en niveau par secteurs'!AM79+'en niveau par secteurs'!CS79)-1)*100</f>
        <v>#DIV/0!</v>
      </c>
      <c r="I78" s="1">
        <f>'en niveau par secteurs'!CP79*'en niveau par secteurs'!CM79-'en niveau par secteurs'!CR79*'en niveau par secteurs'!AT79</f>
        <v>0</v>
      </c>
      <c r="J78" s="26"/>
      <c r="K78" s="24">
        <f>'en niveau par secteurs'!CQ79*'en niveau par secteurs'!$CM$15-'en niveau par secteurs'!CS79*'en niveau par secteurs'!$AT$15</f>
        <v>0</v>
      </c>
      <c r="L78" s="3" t="e">
        <f>(('en niveau par secteurs'!BM79+'en niveau par secteurs'!BN79)/('en niveau par secteurs'!T79+'en niveau par secteurs'!U79)-1)*100</f>
        <v>#DIV/0!</v>
      </c>
      <c r="M78" s="3" t="e">
        <f>('en niveau par secteurs'!CU79/'en niveau par secteurs'!CV79-1)*100</f>
        <v>#DIV/0!</v>
      </c>
      <c r="N78" s="3"/>
    </row>
    <row r="79" spans="1:14" hidden="1" x14ac:dyDescent="0.25">
      <c r="A79" s="3">
        <v>2080</v>
      </c>
      <c r="B79" s="1">
        <f>(('en niveau par secteurs'!AU80+'en niveau par secteurs'!AV80)-('en niveau par secteurs'!B80+'en niveau par secteurs'!C80))*(1+0.02)^9</f>
        <v>0</v>
      </c>
      <c r="C79" s="1">
        <f>('en niveau par secteurs'!AW80-'en niveau par secteurs'!D80)</f>
        <v>0</v>
      </c>
      <c r="D79" s="1">
        <f>(SUM('en niveau par secteurs'!AX80:BF80)-SUM('en niveau par secteurs'!E80:M80))*'en niveau par secteurs'!$CM$15</f>
        <v>0</v>
      </c>
      <c r="E79" s="1">
        <f>'en niveau par secteurs'!BG80-'en niveau par secteurs'!N80</f>
        <v>0</v>
      </c>
      <c r="F79" s="1">
        <f>(SUM('en niveau par secteurs'!BH80:BL80)-SUM('en niveau par secteurs'!O80:S80))*'en niveau par secteurs'!$CM$15</f>
        <v>0</v>
      </c>
      <c r="G79" s="13">
        <f>SUM('en niveau par secteurs'!BO80:CE80)-SUM('en niveau par secteurs'!V80:AL80)</f>
        <v>0</v>
      </c>
      <c r="H79" s="25" t="e">
        <f>(('en niveau par secteurs'!CP80+'en niveau par secteurs'!CF80+'en niveau par secteurs'!CQ80)/('en niveau par secteurs'!CR80+'en niveau par secteurs'!AM80+'en niveau par secteurs'!CS80)-1)*100</f>
        <v>#DIV/0!</v>
      </c>
      <c r="I79" s="1">
        <f>'en niveau par secteurs'!CP80*'en niveau par secteurs'!CM80-'en niveau par secteurs'!CR80*'en niveau par secteurs'!AT80</f>
        <v>0</v>
      </c>
      <c r="J79" s="26"/>
      <c r="K79" s="24">
        <f>'en niveau par secteurs'!CQ80*'en niveau par secteurs'!$CM$15-'en niveau par secteurs'!CS80*'en niveau par secteurs'!$AT$15</f>
        <v>0</v>
      </c>
      <c r="L79" s="3" t="e">
        <f>(('en niveau par secteurs'!BM80+'en niveau par secteurs'!BN80)/('en niveau par secteurs'!T80+'en niveau par secteurs'!U80)-1)*100</f>
        <v>#DIV/0!</v>
      </c>
      <c r="M79" s="3" t="e">
        <f>('en niveau par secteurs'!CU80/'en niveau par secteurs'!CV80-1)*100</f>
        <v>#DIV/0!</v>
      </c>
      <c r="N79" s="3"/>
    </row>
    <row r="80" spans="1:14" hidden="1" x14ac:dyDescent="0.25">
      <c r="A80" s="3">
        <v>2081</v>
      </c>
      <c r="B80" s="1">
        <f>(('en niveau par secteurs'!AU81+'en niveau par secteurs'!AV81)-('en niveau par secteurs'!B81+'en niveau par secteurs'!C81))*(1+0.02)^9</f>
        <v>0</v>
      </c>
      <c r="C80" s="1">
        <f>('en niveau par secteurs'!AW81-'en niveau par secteurs'!D81)</f>
        <v>0</v>
      </c>
      <c r="D80" s="1">
        <f>(SUM('en niveau par secteurs'!AX81:BF81)-SUM('en niveau par secteurs'!E81:M81))*'en niveau par secteurs'!$CM$15</f>
        <v>0</v>
      </c>
      <c r="E80" s="1">
        <f>'en niveau par secteurs'!BG81-'en niveau par secteurs'!N81</f>
        <v>0</v>
      </c>
      <c r="F80" s="1">
        <f>(SUM('en niveau par secteurs'!BH81:BL81)-SUM('en niveau par secteurs'!O81:S81))*'en niveau par secteurs'!$CM$15</f>
        <v>0</v>
      </c>
      <c r="G80" s="13">
        <f>SUM('en niveau par secteurs'!BO81:CE81)-SUM('en niveau par secteurs'!V81:AL81)</f>
        <v>0</v>
      </c>
      <c r="H80" s="25" t="e">
        <f>(('en niveau par secteurs'!CP81+'en niveau par secteurs'!CF81+'en niveau par secteurs'!CQ81)/('en niveau par secteurs'!CR81+'en niveau par secteurs'!AM81+'en niveau par secteurs'!CS81)-1)*100</f>
        <v>#DIV/0!</v>
      </c>
      <c r="I80" s="1">
        <f>'en niveau par secteurs'!CP81*'en niveau par secteurs'!CM81-'en niveau par secteurs'!CR81*'en niveau par secteurs'!AT81</f>
        <v>0</v>
      </c>
      <c r="J80" s="26"/>
      <c r="K80" s="24">
        <f>'en niveau par secteurs'!CQ81*'en niveau par secteurs'!$CM$15-'en niveau par secteurs'!CS81*'en niveau par secteurs'!$AT$15</f>
        <v>0</v>
      </c>
      <c r="L80" s="3" t="e">
        <f>(('en niveau par secteurs'!BM81+'en niveau par secteurs'!BN81)/('en niveau par secteurs'!T81+'en niveau par secteurs'!U81)-1)*100</f>
        <v>#DIV/0!</v>
      </c>
      <c r="M80" s="3" t="e">
        <f>('en niveau par secteurs'!CU81/'en niveau par secteurs'!CV81-1)*100</f>
        <v>#DIV/0!</v>
      </c>
      <c r="N80" s="3"/>
    </row>
    <row r="81" spans="1:14" hidden="1" x14ac:dyDescent="0.25">
      <c r="A81" s="3">
        <v>2082</v>
      </c>
      <c r="B81" s="1">
        <f>(('en niveau par secteurs'!AU82+'en niveau par secteurs'!AV82)-('en niveau par secteurs'!B82+'en niveau par secteurs'!C82))*(1+0.02)^9</f>
        <v>0</v>
      </c>
      <c r="C81" s="1">
        <f>('en niveau par secteurs'!AW82-'en niveau par secteurs'!D82)</f>
        <v>0</v>
      </c>
      <c r="D81" s="1">
        <f>(SUM('en niveau par secteurs'!AX82:BF82)-SUM('en niveau par secteurs'!E82:M82))*'en niveau par secteurs'!$CM$15</f>
        <v>0</v>
      </c>
      <c r="E81" s="1">
        <f>'en niveau par secteurs'!BG82-'en niveau par secteurs'!N82</f>
        <v>0</v>
      </c>
      <c r="F81" s="1">
        <f>(SUM('en niveau par secteurs'!BH82:BL82)-SUM('en niveau par secteurs'!O82:S82))*'en niveau par secteurs'!$CM$15</f>
        <v>0</v>
      </c>
      <c r="G81" s="13">
        <f>SUM('en niveau par secteurs'!BO82:CE82)-SUM('en niveau par secteurs'!V82:AL82)</f>
        <v>0</v>
      </c>
      <c r="H81" s="25" t="e">
        <f>(('en niveau par secteurs'!CP82+'en niveau par secteurs'!CF82+'en niveau par secteurs'!CQ82)/('en niveau par secteurs'!CR82+'en niveau par secteurs'!AM82+'en niveau par secteurs'!CS82)-1)*100</f>
        <v>#DIV/0!</v>
      </c>
      <c r="I81" s="1">
        <f>'en niveau par secteurs'!CP82*'en niveau par secteurs'!CM82-'en niveau par secteurs'!CR82*'en niveau par secteurs'!AT82</f>
        <v>0</v>
      </c>
      <c r="J81" s="26"/>
      <c r="K81" s="24">
        <f>'en niveau par secteurs'!CQ82*'en niveau par secteurs'!$CM$15-'en niveau par secteurs'!CS82*'en niveau par secteurs'!$AT$15</f>
        <v>0</v>
      </c>
      <c r="L81" s="3" t="e">
        <f>(('en niveau par secteurs'!BM82+'en niveau par secteurs'!BN82)/('en niveau par secteurs'!T82+'en niveau par secteurs'!U82)-1)*100</f>
        <v>#DIV/0!</v>
      </c>
      <c r="M81" s="3" t="e">
        <f>('en niveau par secteurs'!CU82/'en niveau par secteurs'!CV82-1)*100</f>
        <v>#DIV/0!</v>
      </c>
      <c r="N81" s="3"/>
    </row>
    <row r="82" spans="1:14" hidden="1" x14ac:dyDescent="0.25">
      <c r="A82" s="3">
        <v>2083</v>
      </c>
      <c r="B82" s="1">
        <f>(('en niveau par secteurs'!AU83+'en niveau par secteurs'!AV83)-('en niveau par secteurs'!B83+'en niveau par secteurs'!C83))*(1+0.02)^9</f>
        <v>0</v>
      </c>
      <c r="C82" s="1">
        <f>('en niveau par secteurs'!AW83-'en niveau par secteurs'!D83)</f>
        <v>0</v>
      </c>
      <c r="D82" s="1">
        <f>(SUM('en niveau par secteurs'!AX83:BF83)-SUM('en niveau par secteurs'!E83:M83))*'en niveau par secteurs'!$CM$15</f>
        <v>0</v>
      </c>
      <c r="E82" s="1">
        <f>'en niveau par secteurs'!BG83-'en niveau par secteurs'!N83</f>
        <v>0</v>
      </c>
      <c r="F82" s="1">
        <f>(SUM('en niveau par secteurs'!BH83:BL83)-SUM('en niveau par secteurs'!O83:S83))*'en niveau par secteurs'!$CM$15</f>
        <v>0</v>
      </c>
      <c r="G82" s="13">
        <f>SUM('en niveau par secteurs'!BO83:CE83)-SUM('en niveau par secteurs'!V83:AL83)</f>
        <v>0</v>
      </c>
      <c r="H82" s="25" t="e">
        <f>(('en niveau par secteurs'!CP83+'en niveau par secteurs'!CF83+'en niveau par secteurs'!CQ83)/('en niveau par secteurs'!CR83+'en niveau par secteurs'!AM83+'en niveau par secteurs'!CS83)-1)*100</f>
        <v>#DIV/0!</v>
      </c>
      <c r="I82" s="1">
        <f>'en niveau par secteurs'!CP83*'en niveau par secteurs'!CM83-'en niveau par secteurs'!CR83*'en niveau par secteurs'!AT83</f>
        <v>0</v>
      </c>
      <c r="J82" s="26"/>
      <c r="K82" s="24">
        <f>'en niveau par secteurs'!CQ83*'en niveau par secteurs'!$CM$15-'en niveau par secteurs'!CS83*'en niveau par secteurs'!$AT$15</f>
        <v>0</v>
      </c>
      <c r="L82" s="3" t="e">
        <f>(('en niveau par secteurs'!BM83+'en niveau par secteurs'!BN83)/('en niveau par secteurs'!T83+'en niveau par secteurs'!U83)-1)*100</f>
        <v>#DIV/0!</v>
      </c>
      <c r="M82" s="3" t="e">
        <f>('en niveau par secteurs'!CU83/'en niveau par secteurs'!CV83-1)*100</f>
        <v>#DIV/0!</v>
      </c>
      <c r="N82" s="3"/>
    </row>
    <row r="83" spans="1:14" hidden="1" x14ac:dyDescent="0.25">
      <c r="A83" s="3">
        <v>2084</v>
      </c>
      <c r="B83" s="1">
        <f>(('en niveau par secteurs'!AU84+'en niveau par secteurs'!AV84)-('en niveau par secteurs'!B84+'en niveau par secteurs'!C84))*(1+0.02)^9</f>
        <v>0</v>
      </c>
      <c r="C83" s="1">
        <f>('en niveau par secteurs'!AW84-'en niveau par secteurs'!D84)</f>
        <v>0</v>
      </c>
      <c r="D83" s="1">
        <f>(SUM('en niveau par secteurs'!AX84:BF84)-SUM('en niveau par secteurs'!E84:M84))*'en niveau par secteurs'!$CM$15</f>
        <v>0</v>
      </c>
      <c r="E83" s="1">
        <f>'en niveau par secteurs'!BG84-'en niveau par secteurs'!N84</f>
        <v>0</v>
      </c>
      <c r="F83" s="1">
        <f>(SUM('en niveau par secteurs'!BH84:BL84)-SUM('en niveau par secteurs'!O84:S84))*'en niveau par secteurs'!$CM$15</f>
        <v>0</v>
      </c>
      <c r="G83" s="13">
        <f>SUM('en niveau par secteurs'!BO84:CE84)-SUM('en niveau par secteurs'!V84:AL84)</f>
        <v>0</v>
      </c>
      <c r="H83" s="25" t="e">
        <f>(('en niveau par secteurs'!CP84+'en niveau par secteurs'!CF84+'en niveau par secteurs'!CQ84)/('en niveau par secteurs'!CR84+'en niveau par secteurs'!AM84+'en niveau par secteurs'!CS84)-1)*100</f>
        <v>#DIV/0!</v>
      </c>
      <c r="I83" s="1">
        <f>'en niveau par secteurs'!CP84*'en niveau par secteurs'!CM84-'en niveau par secteurs'!CR84*'en niveau par secteurs'!AT84</f>
        <v>0</v>
      </c>
      <c r="J83" s="26"/>
      <c r="K83" s="24">
        <f>'en niveau par secteurs'!CQ84*'en niveau par secteurs'!$CM$15-'en niveau par secteurs'!CS84*'en niveau par secteurs'!$AT$15</f>
        <v>0</v>
      </c>
      <c r="L83" s="3" t="e">
        <f>(('en niveau par secteurs'!BM84+'en niveau par secteurs'!BN84)/('en niveau par secteurs'!T84+'en niveau par secteurs'!U84)-1)*100</f>
        <v>#DIV/0!</v>
      </c>
      <c r="M83" s="3" t="e">
        <f>('en niveau par secteurs'!CU84/'en niveau par secteurs'!CV84-1)*100</f>
        <v>#DIV/0!</v>
      </c>
      <c r="N83" s="3"/>
    </row>
    <row r="84" spans="1:14" hidden="1" x14ac:dyDescent="0.25">
      <c r="A84" s="3">
        <v>2085</v>
      </c>
      <c r="B84" s="1">
        <f>(('en niveau par secteurs'!AU85+'en niveau par secteurs'!AV85)-('en niveau par secteurs'!B85+'en niveau par secteurs'!C85))*(1+0.02)^9</f>
        <v>0</v>
      </c>
      <c r="C84" s="1">
        <f>('en niveau par secteurs'!AW85-'en niveau par secteurs'!D85)</f>
        <v>0</v>
      </c>
      <c r="D84" s="1">
        <f>(SUM('en niveau par secteurs'!AX85:BF85)-SUM('en niveau par secteurs'!E85:M85))*'en niveau par secteurs'!$CM$15</f>
        <v>0</v>
      </c>
      <c r="E84" s="1">
        <f>'en niveau par secteurs'!BG85-'en niveau par secteurs'!N85</f>
        <v>0</v>
      </c>
      <c r="F84" s="1">
        <f>(SUM('en niveau par secteurs'!BH85:BL85)-SUM('en niveau par secteurs'!O85:S85))*'en niveau par secteurs'!$CM$15</f>
        <v>0</v>
      </c>
      <c r="G84" s="13">
        <f>SUM('en niveau par secteurs'!BO85:CE85)-SUM('en niveau par secteurs'!V85:AL85)</f>
        <v>0</v>
      </c>
      <c r="H84" s="25" t="e">
        <f>(('en niveau par secteurs'!CP85+'en niveau par secteurs'!CF85+'en niveau par secteurs'!CQ85)/('en niveau par secteurs'!CR85+'en niveau par secteurs'!AM85+'en niveau par secteurs'!CS85)-1)*100</f>
        <v>#DIV/0!</v>
      </c>
      <c r="I84" s="1">
        <f>'en niveau par secteurs'!CP85*'en niveau par secteurs'!CM85-'en niveau par secteurs'!CR85*'en niveau par secteurs'!AT85</f>
        <v>0</v>
      </c>
      <c r="J84" s="26"/>
      <c r="K84" s="24">
        <f>'en niveau par secteurs'!CQ85*'en niveau par secteurs'!$CM$15-'en niveau par secteurs'!CS85*'en niveau par secteurs'!$AT$15</f>
        <v>0</v>
      </c>
      <c r="L84" s="3" t="e">
        <f>(('en niveau par secteurs'!BM85+'en niveau par secteurs'!BN85)/('en niveau par secteurs'!T85+'en niveau par secteurs'!U85)-1)*100</f>
        <v>#DIV/0!</v>
      </c>
      <c r="M84" s="3" t="e">
        <f>('en niveau par secteurs'!CU85/'en niveau par secteurs'!CV85-1)*100</f>
        <v>#DIV/0!</v>
      </c>
      <c r="N84" s="3"/>
    </row>
    <row r="85" spans="1:14" hidden="1" x14ac:dyDescent="0.25">
      <c r="A85" s="3">
        <v>2086</v>
      </c>
      <c r="B85" s="1">
        <f>(('en niveau par secteurs'!AU86+'en niveau par secteurs'!AV86)-('en niveau par secteurs'!B86+'en niveau par secteurs'!C86))*(1+0.02)^9</f>
        <v>0</v>
      </c>
      <c r="C85" s="1">
        <f>('en niveau par secteurs'!AW86-'en niveau par secteurs'!D86)</f>
        <v>0</v>
      </c>
      <c r="D85" s="1">
        <f>(SUM('en niveau par secteurs'!AX86:BF86)-SUM('en niveau par secteurs'!E86:M86))*'en niveau par secteurs'!$CM$15</f>
        <v>0</v>
      </c>
      <c r="E85" s="1">
        <f>'en niveau par secteurs'!BG86-'en niveau par secteurs'!N86</f>
        <v>0</v>
      </c>
      <c r="F85" s="1">
        <f>(SUM('en niveau par secteurs'!BH86:BL86)-SUM('en niveau par secteurs'!O86:S86))*'en niveau par secteurs'!$CM$15</f>
        <v>0</v>
      </c>
      <c r="G85" s="13">
        <f>SUM('en niveau par secteurs'!BO86:CE86)-SUM('en niveau par secteurs'!V86:AL86)</f>
        <v>0</v>
      </c>
      <c r="H85" s="25" t="e">
        <f>(('en niveau par secteurs'!CP86+'en niveau par secteurs'!CF86+'en niveau par secteurs'!CQ86)/('en niveau par secteurs'!CR86+'en niveau par secteurs'!AM86+'en niveau par secteurs'!CS86)-1)*100</f>
        <v>#DIV/0!</v>
      </c>
      <c r="I85" s="1">
        <f>'en niveau par secteurs'!CP86*'en niveau par secteurs'!CM86-'en niveau par secteurs'!CR86*'en niveau par secteurs'!AT86</f>
        <v>0</v>
      </c>
      <c r="J85" s="26"/>
      <c r="K85" s="24">
        <f>'en niveau par secteurs'!CQ86*'en niveau par secteurs'!$CM$15-'en niveau par secteurs'!CS86*'en niveau par secteurs'!$AT$15</f>
        <v>0</v>
      </c>
      <c r="L85" s="3" t="e">
        <f>(('en niveau par secteurs'!BM86+'en niveau par secteurs'!BN86)/('en niveau par secteurs'!T86+'en niveau par secteurs'!U86)-1)*100</f>
        <v>#DIV/0!</v>
      </c>
      <c r="M85" s="3" t="e">
        <f>('en niveau par secteurs'!CU86/'en niveau par secteurs'!CV86-1)*100</f>
        <v>#DIV/0!</v>
      </c>
      <c r="N85" s="3"/>
    </row>
    <row r="86" spans="1:14" hidden="1" x14ac:dyDescent="0.25">
      <c r="A86" s="3">
        <v>2087</v>
      </c>
      <c r="B86" s="1">
        <f>(('en niveau par secteurs'!AU87+'en niveau par secteurs'!AV87)-('en niveau par secteurs'!B87+'en niveau par secteurs'!C87))*(1+0.02)^9</f>
        <v>0</v>
      </c>
      <c r="C86" s="1">
        <f>('en niveau par secteurs'!AW87-'en niveau par secteurs'!D87)</f>
        <v>0</v>
      </c>
      <c r="D86" s="1">
        <f>(SUM('en niveau par secteurs'!AX87:BF87)-SUM('en niveau par secteurs'!E87:M87))*'en niveau par secteurs'!$CM$15</f>
        <v>0</v>
      </c>
      <c r="E86" s="1">
        <f>'en niveau par secteurs'!BG87-'en niveau par secteurs'!N87</f>
        <v>0</v>
      </c>
      <c r="F86" s="1">
        <f>(SUM('en niveau par secteurs'!BH87:BL87)-SUM('en niveau par secteurs'!O87:S87))*'en niveau par secteurs'!$CM$15</f>
        <v>0</v>
      </c>
      <c r="G86" s="13">
        <f>SUM('en niveau par secteurs'!BO87:CE87)-SUM('en niveau par secteurs'!V87:AL87)</f>
        <v>0</v>
      </c>
      <c r="H86" s="25" t="e">
        <f>(('en niveau par secteurs'!CP87+'en niveau par secteurs'!CF87+'en niveau par secteurs'!CQ87)/('en niveau par secteurs'!CR87+'en niveau par secteurs'!AM87+'en niveau par secteurs'!CS87)-1)*100</f>
        <v>#DIV/0!</v>
      </c>
      <c r="I86" s="1">
        <f>'en niveau par secteurs'!CP87*'en niveau par secteurs'!CM87-'en niveau par secteurs'!CR87*'en niveau par secteurs'!AT87</f>
        <v>0</v>
      </c>
      <c r="J86" s="26"/>
      <c r="K86" s="24">
        <f>'en niveau par secteurs'!CQ87*'en niveau par secteurs'!$CM$15-'en niveau par secteurs'!CS87*'en niveau par secteurs'!$AT$15</f>
        <v>0</v>
      </c>
      <c r="L86" s="3" t="e">
        <f>(('en niveau par secteurs'!BM87+'en niveau par secteurs'!BN87)/('en niveau par secteurs'!T87+'en niveau par secteurs'!U87)-1)*100</f>
        <v>#DIV/0!</v>
      </c>
      <c r="M86" s="3" t="e">
        <f>('en niveau par secteurs'!CU87/'en niveau par secteurs'!CV87-1)*100</f>
        <v>#DIV/0!</v>
      </c>
      <c r="N86" s="3"/>
    </row>
    <row r="87" spans="1:14" hidden="1" x14ac:dyDescent="0.25">
      <c r="A87" s="3">
        <v>2088</v>
      </c>
      <c r="B87" s="1">
        <f>(('en niveau par secteurs'!AU88+'en niveau par secteurs'!AV88)-('en niveau par secteurs'!B88+'en niveau par secteurs'!C88))*(1+0.02)^9</f>
        <v>0</v>
      </c>
      <c r="C87" s="1">
        <f>('en niveau par secteurs'!AW88-'en niveau par secteurs'!D88)</f>
        <v>0</v>
      </c>
      <c r="D87" s="1">
        <f>(SUM('en niveau par secteurs'!AX88:BF88)-SUM('en niveau par secteurs'!E88:M88))*'en niveau par secteurs'!$CM$15</f>
        <v>0</v>
      </c>
      <c r="E87" s="1">
        <f>'en niveau par secteurs'!BG88-'en niveau par secteurs'!N88</f>
        <v>0</v>
      </c>
      <c r="F87" s="1">
        <f>(SUM('en niveau par secteurs'!BH88:BL88)-SUM('en niveau par secteurs'!O88:S88))*'en niveau par secteurs'!$CM$15</f>
        <v>0</v>
      </c>
      <c r="G87" s="13">
        <f>SUM('en niveau par secteurs'!BO88:CE88)-SUM('en niveau par secteurs'!V88:AL88)</f>
        <v>0</v>
      </c>
      <c r="H87" s="25" t="e">
        <f>(('en niveau par secteurs'!CP88+'en niveau par secteurs'!CF88+'en niveau par secteurs'!CQ88)/('en niveau par secteurs'!CR88+'en niveau par secteurs'!AM88+'en niveau par secteurs'!CS88)-1)*100</f>
        <v>#DIV/0!</v>
      </c>
      <c r="I87" s="1">
        <f>'en niveau par secteurs'!CP88*'en niveau par secteurs'!CM88-'en niveau par secteurs'!CR88*'en niveau par secteurs'!AT88</f>
        <v>0</v>
      </c>
      <c r="J87" s="26"/>
      <c r="K87" s="24">
        <f>'en niveau par secteurs'!CQ88*'en niveau par secteurs'!$CM$15-'en niveau par secteurs'!CS88*'en niveau par secteurs'!$AT$15</f>
        <v>0</v>
      </c>
      <c r="L87" s="3" t="e">
        <f>(('en niveau par secteurs'!BM88+'en niveau par secteurs'!BN88)/('en niveau par secteurs'!T88+'en niveau par secteurs'!U88)-1)*100</f>
        <v>#DIV/0!</v>
      </c>
      <c r="M87" s="3" t="e">
        <f>('en niveau par secteurs'!CU88/'en niveau par secteurs'!CV88-1)*100</f>
        <v>#DIV/0!</v>
      </c>
      <c r="N87" s="3"/>
    </row>
    <row r="88" spans="1:14" hidden="1" x14ac:dyDescent="0.25">
      <c r="A88" s="3">
        <v>2089</v>
      </c>
      <c r="B88" s="1">
        <f>(('en niveau par secteurs'!AU89+'en niveau par secteurs'!AV89)-('en niveau par secteurs'!B89+'en niveau par secteurs'!C89))*(1+0.02)^9</f>
        <v>0</v>
      </c>
      <c r="C88" s="1">
        <f>('en niveau par secteurs'!AW89-'en niveau par secteurs'!D89)</f>
        <v>0</v>
      </c>
      <c r="D88" s="1">
        <f>(SUM('en niveau par secteurs'!AX89:BF89)-SUM('en niveau par secteurs'!E89:M89))*'en niveau par secteurs'!$CM$15</f>
        <v>0</v>
      </c>
      <c r="E88" s="1">
        <f>'en niveau par secteurs'!BG89-'en niveau par secteurs'!N89</f>
        <v>0</v>
      </c>
      <c r="F88" s="1">
        <f>(SUM('en niveau par secteurs'!BH89:BL89)-SUM('en niveau par secteurs'!O89:S89))*'en niveau par secteurs'!$CM$15</f>
        <v>0</v>
      </c>
      <c r="G88" s="13">
        <f>SUM('en niveau par secteurs'!BO89:CE89)-SUM('en niveau par secteurs'!V89:AL89)</f>
        <v>0</v>
      </c>
      <c r="H88" s="25" t="e">
        <f>(('en niveau par secteurs'!CP89+'en niveau par secteurs'!CF89+'en niveau par secteurs'!CQ89)/('en niveau par secteurs'!CR89+'en niveau par secteurs'!AM89+'en niveau par secteurs'!CS89)-1)*100</f>
        <v>#DIV/0!</v>
      </c>
      <c r="I88" s="1">
        <f>'en niveau par secteurs'!CP89*'en niveau par secteurs'!CM89-'en niveau par secteurs'!CR89*'en niveau par secteurs'!AT89</f>
        <v>0</v>
      </c>
      <c r="J88" s="26"/>
      <c r="K88" s="24">
        <f>'en niveau par secteurs'!CQ89*'en niveau par secteurs'!$CM$15-'en niveau par secteurs'!CS89*'en niveau par secteurs'!$AT$15</f>
        <v>0</v>
      </c>
      <c r="L88" s="3" t="e">
        <f>(('en niveau par secteurs'!BM89+'en niveau par secteurs'!BN89)/('en niveau par secteurs'!T89+'en niveau par secteurs'!U89)-1)*100</f>
        <v>#DIV/0!</v>
      </c>
      <c r="M88" s="3" t="e">
        <f>('en niveau par secteurs'!CU89/'en niveau par secteurs'!CV89-1)*100</f>
        <v>#DIV/0!</v>
      </c>
      <c r="N88" s="3"/>
    </row>
    <row r="89" spans="1:14" hidden="1" x14ac:dyDescent="0.25">
      <c r="A89" s="3">
        <v>2090</v>
      </c>
      <c r="B89" s="1">
        <f>(('en niveau par secteurs'!AU90+'en niveau par secteurs'!AV90)-('en niveau par secteurs'!B90+'en niveau par secteurs'!C90))*(1+0.02)^9</f>
        <v>0</v>
      </c>
      <c r="C89" s="1">
        <f>('en niveau par secteurs'!AW90-'en niveau par secteurs'!D90)</f>
        <v>0</v>
      </c>
      <c r="D89" s="1">
        <f>(SUM('en niveau par secteurs'!AX90:BF90)-SUM('en niveau par secteurs'!E90:M90))*'en niveau par secteurs'!$CM$15</f>
        <v>0</v>
      </c>
      <c r="E89" s="1">
        <f>'en niveau par secteurs'!BG90-'en niveau par secteurs'!N90</f>
        <v>0</v>
      </c>
      <c r="F89" s="1">
        <f>(SUM('en niveau par secteurs'!BH90:BL90)-SUM('en niveau par secteurs'!O90:S90))*'en niveau par secteurs'!$CM$15</f>
        <v>0</v>
      </c>
      <c r="G89" s="13">
        <f>SUM('en niveau par secteurs'!BO90:CE90)-SUM('en niveau par secteurs'!V90:AL90)</f>
        <v>0</v>
      </c>
      <c r="H89" s="25" t="e">
        <f>(('en niveau par secteurs'!CP90+'en niveau par secteurs'!CF90+'en niveau par secteurs'!CQ90)/('en niveau par secteurs'!CR90+'en niveau par secteurs'!AM90+'en niveau par secteurs'!CS90)-1)*100</f>
        <v>#DIV/0!</v>
      </c>
      <c r="I89" s="1">
        <f>'en niveau par secteurs'!CP90*'en niveau par secteurs'!CM90-'en niveau par secteurs'!CR90*'en niveau par secteurs'!AT90</f>
        <v>0</v>
      </c>
      <c r="J89" s="26"/>
      <c r="K89" s="24">
        <f>'en niveau par secteurs'!CQ90*'en niveau par secteurs'!$CM$15-'en niveau par secteurs'!CS90*'en niveau par secteurs'!$AT$15</f>
        <v>0</v>
      </c>
      <c r="L89" s="3" t="e">
        <f>(('en niveau par secteurs'!BM90+'en niveau par secteurs'!BN90)/('en niveau par secteurs'!T90+'en niveau par secteurs'!U90)-1)*100</f>
        <v>#DIV/0!</v>
      </c>
      <c r="M89" s="3" t="e">
        <f>('en niveau par secteurs'!CU90/'en niveau par secteurs'!CV90-1)*100</f>
        <v>#DIV/0!</v>
      </c>
      <c r="N89" s="3"/>
    </row>
    <row r="90" spans="1:14" hidden="1" x14ac:dyDescent="0.25">
      <c r="A90" s="3">
        <v>2091</v>
      </c>
      <c r="B90" s="1">
        <f>(('en niveau par secteurs'!AU91+'en niveau par secteurs'!AV91)-('en niveau par secteurs'!B91+'en niveau par secteurs'!C91))*(1+0.02)^9</f>
        <v>0</v>
      </c>
      <c r="C90" s="1">
        <f>('en niveau par secteurs'!AW91-'en niveau par secteurs'!D91)</f>
        <v>0</v>
      </c>
      <c r="D90" s="1">
        <f>(SUM('en niveau par secteurs'!AX91:BF91)-SUM('en niveau par secteurs'!E91:M91))*'en niveau par secteurs'!$CM$15</f>
        <v>0</v>
      </c>
      <c r="E90" s="1">
        <f>'en niveau par secteurs'!BG91-'en niveau par secteurs'!N91</f>
        <v>0</v>
      </c>
      <c r="F90" s="1">
        <f>(SUM('en niveau par secteurs'!BH91:BL91)-SUM('en niveau par secteurs'!O91:S91))*'en niveau par secteurs'!$CM$15</f>
        <v>0</v>
      </c>
      <c r="G90" s="13">
        <f>SUM('en niveau par secteurs'!BO91:CE91)-SUM('en niveau par secteurs'!V91:AL91)</f>
        <v>0</v>
      </c>
      <c r="H90" s="25" t="e">
        <f>(('en niveau par secteurs'!CP91+'en niveau par secteurs'!CF91+'en niveau par secteurs'!CQ91)/('en niveau par secteurs'!CR91+'en niveau par secteurs'!AM91+'en niveau par secteurs'!CS91)-1)*100</f>
        <v>#DIV/0!</v>
      </c>
      <c r="I90" s="1">
        <f>'en niveau par secteurs'!CP91*'en niveau par secteurs'!CM91-'en niveau par secteurs'!CR91*'en niveau par secteurs'!AT91</f>
        <v>0</v>
      </c>
      <c r="J90" s="26"/>
      <c r="K90" s="24">
        <f>'en niveau par secteurs'!CQ91*'en niveau par secteurs'!$CM$15-'en niveau par secteurs'!CS91*'en niveau par secteurs'!$AT$15</f>
        <v>0</v>
      </c>
      <c r="L90" s="3" t="e">
        <f>(('en niveau par secteurs'!BM91+'en niveau par secteurs'!BN91)/('en niveau par secteurs'!T91+'en niveau par secteurs'!U91)-1)*100</f>
        <v>#DIV/0!</v>
      </c>
      <c r="M90" s="3" t="e">
        <f>('en niveau par secteurs'!CU91/'en niveau par secteurs'!CV91-1)*100</f>
        <v>#DIV/0!</v>
      </c>
      <c r="N90" s="3"/>
    </row>
    <row r="91" spans="1:14" hidden="1" x14ac:dyDescent="0.25">
      <c r="A91" s="3">
        <v>2092</v>
      </c>
      <c r="B91" s="1">
        <f>(('en niveau par secteurs'!AU92+'en niveau par secteurs'!AV92)-('en niveau par secteurs'!B92+'en niveau par secteurs'!C92))*(1+0.02)^9</f>
        <v>0</v>
      </c>
      <c r="C91" s="1">
        <f>('en niveau par secteurs'!AW92-'en niveau par secteurs'!D92)</f>
        <v>0</v>
      </c>
      <c r="D91" s="1">
        <f>(SUM('en niveau par secteurs'!AX92:BF92)-SUM('en niveau par secteurs'!E92:M92))*'en niveau par secteurs'!$CM$15</f>
        <v>0</v>
      </c>
      <c r="E91" s="1">
        <f>'en niveau par secteurs'!BG92-'en niveau par secteurs'!N92</f>
        <v>0</v>
      </c>
      <c r="F91" s="1">
        <f>(SUM('en niveau par secteurs'!BH92:BL92)-SUM('en niveau par secteurs'!O92:S92))*'en niveau par secteurs'!$CM$15</f>
        <v>0</v>
      </c>
      <c r="G91" s="13">
        <f>SUM('en niveau par secteurs'!BO92:CE92)-SUM('en niveau par secteurs'!V92:AL92)</f>
        <v>0</v>
      </c>
      <c r="H91" s="25" t="e">
        <f>(('en niveau par secteurs'!CP92+'en niveau par secteurs'!CF92+'en niveau par secteurs'!CQ92)/('en niveau par secteurs'!CR92+'en niveau par secteurs'!AM92+'en niveau par secteurs'!CS92)-1)*100</f>
        <v>#DIV/0!</v>
      </c>
      <c r="I91" s="1">
        <f>'en niveau par secteurs'!CP92*'en niveau par secteurs'!CM92-'en niveau par secteurs'!CR92*'en niveau par secteurs'!AT92</f>
        <v>0</v>
      </c>
      <c r="J91" s="26"/>
      <c r="K91" s="24">
        <f>'en niveau par secteurs'!CQ92*'en niveau par secteurs'!$CM$15-'en niveau par secteurs'!CS92*'en niveau par secteurs'!$AT$15</f>
        <v>0</v>
      </c>
      <c r="L91" s="3" t="e">
        <f>(('en niveau par secteurs'!BM92+'en niveau par secteurs'!BN92)/('en niveau par secteurs'!T92+'en niveau par secteurs'!U92)-1)*100</f>
        <v>#DIV/0!</v>
      </c>
      <c r="M91" s="3" t="e">
        <f>('en niveau par secteurs'!CU92/'en niveau par secteurs'!CV92-1)*100</f>
        <v>#DIV/0!</v>
      </c>
      <c r="N91" s="3"/>
    </row>
    <row r="92" spans="1:14" hidden="1" x14ac:dyDescent="0.25">
      <c r="A92" s="3">
        <v>2093</v>
      </c>
      <c r="B92" s="1">
        <f>(('en niveau par secteurs'!AU93+'en niveau par secteurs'!AV93)-('en niveau par secteurs'!B93+'en niveau par secteurs'!C93))*(1+0.02)^9</f>
        <v>0</v>
      </c>
      <c r="C92" s="1">
        <f>('en niveau par secteurs'!AW93-'en niveau par secteurs'!D93)</f>
        <v>0</v>
      </c>
      <c r="D92" s="1">
        <f>(SUM('en niveau par secteurs'!AX93:BF93)-SUM('en niveau par secteurs'!E93:M93))*'en niveau par secteurs'!$CM$15</f>
        <v>0</v>
      </c>
      <c r="E92" s="1">
        <f>'en niveau par secteurs'!BG93-'en niveau par secteurs'!N93</f>
        <v>0</v>
      </c>
      <c r="F92" s="1">
        <f>(SUM('en niveau par secteurs'!BH93:BL93)-SUM('en niveau par secteurs'!O93:S93))*'en niveau par secteurs'!$CM$15</f>
        <v>0</v>
      </c>
      <c r="G92" s="13">
        <f>SUM('en niveau par secteurs'!BO93:CE93)-SUM('en niveau par secteurs'!V93:AL93)</f>
        <v>0</v>
      </c>
      <c r="H92" s="25" t="e">
        <f>(('en niveau par secteurs'!CP93+'en niveau par secteurs'!CF93+'en niveau par secteurs'!CQ93)/('en niveau par secteurs'!CR93+'en niveau par secteurs'!AM93+'en niveau par secteurs'!CS93)-1)*100</f>
        <v>#DIV/0!</v>
      </c>
      <c r="I92" s="1">
        <f>'en niveau par secteurs'!CP93*'en niveau par secteurs'!CM93-'en niveau par secteurs'!CR93*'en niveau par secteurs'!AT93</f>
        <v>0</v>
      </c>
      <c r="J92" s="26"/>
      <c r="K92" s="24">
        <f>'en niveau par secteurs'!CQ93*'en niveau par secteurs'!$CM$15-'en niveau par secteurs'!CS93*'en niveau par secteurs'!$AT$15</f>
        <v>0</v>
      </c>
      <c r="L92" s="3" t="e">
        <f>(('en niveau par secteurs'!BM93+'en niveau par secteurs'!BN93)/('en niveau par secteurs'!T93+'en niveau par secteurs'!U93)-1)*100</f>
        <v>#DIV/0!</v>
      </c>
      <c r="M92" s="3" t="e">
        <f>('en niveau par secteurs'!CU93/'en niveau par secteurs'!CV93-1)*100</f>
        <v>#DIV/0!</v>
      </c>
      <c r="N92" s="3"/>
    </row>
    <row r="93" spans="1:14" hidden="1" x14ac:dyDescent="0.25">
      <c r="A93" s="3">
        <v>2094</v>
      </c>
      <c r="B93" s="1">
        <f>(('en niveau par secteurs'!AU94+'en niveau par secteurs'!AV94)-('en niveau par secteurs'!B94+'en niveau par secteurs'!C94))*(1+0.02)^9</f>
        <v>0</v>
      </c>
      <c r="C93" s="1">
        <f>('en niveau par secteurs'!AW94-'en niveau par secteurs'!D94)</f>
        <v>0</v>
      </c>
      <c r="D93" s="1">
        <f>(SUM('en niveau par secteurs'!AX94:BF94)-SUM('en niveau par secteurs'!E94:M94))*'en niveau par secteurs'!$CM$15</f>
        <v>0</v>
      </c>
      <c r="E93" s="1">
        <f>'en niveau par secteurs'!BG94-'en niveau par secteurs'!N94</f>
        <v>0</v>
      </c>
      <c r="F93" s="1">
        <f>(SUM('en niveau par secteurs'!BH94:BL94)-SUM('en niveau par secteurs'!O94:S94))*'en niveau par secteurs'!$CM$15</f>
        <v>0</v>
      </c>
      <c r="G93" s="13">
        <f>SUM('en niveau par secteurs'!BO94:CE94)-SUM('en niveau par secteurs'!V94:AL94)</f>
        <v>0</v>
      </c>
      <c r="H93" s="25" t="e">
        <f>(('en niveau par secteurs'!CP94+'en niveau par secteurs'!CF94+'en niveau par secteurs'!CQ94)/('en niveau par secteurs'!CR94+'en niveau par secteurs'!AM94+'en niveau par secteurs'!CS94)-1)*100</f>
        <v>#DIV/0!</v>
      </c>
      <c r="I93" s="1">
        <f>'en niveau par secteurs'!CP94*'en niveau par secteurs'!CM94-'en niveau par secteurs'!CR94*'en niveau par secteurs'!AT94</f>
        <v>0</v>
      </c>
      <c r="J93" s="26"/>
      <c r="K93" s="24">
        <f>'en niveau par secteurs'!CQ94*'en niveau par secteurs'!$CM$15-'en niveau par secteurs'!CS94*'en niveau par secteurs'!$AT$15</f>
        <v>0</v>
      </c>
      <c r="L93" s="3" t="e">
        <f>(('en niveau par secteurs'!BM94+'en niveau par secteurs'!BN94)/('en niveau par secteurs'!T94+'en niveau par secteurs'!U94)-1)*100</f>
        <v>#DIV/0!</v>
      </c>
      <c r="M93" s="3" t="e">
        <f>('en niveau par secteurs'!CU94/'en niveau par secteurs'!CV94-1)*100</f>
        <v>#DIV/0!</v>
      </c>
      <c r="N93" s="3"/>
    </row>
    <row r="94" spans="1:14" hidden="1" x14ac:dyDescent="0.25">
      <c r="A94" s="3">
        <v>2095</v>
      </c>
      <c r="B94" s="1">
        <f>(('en niveau par secteurs'!AU95+'en niveau par secteurs'!AV95)-('en niveau par secteurs'!B95+'en niveau par secteurs'!C95))*(1+0.02)^9</f>
        <v>0</v>
      </c>
      <c r="C94" s="1">
        <f>('en niveau par secteurs'!AW95-'en niveau par secteurs'!D95)</f>
        <v>0</v>
      </c>
      <c r="D94" s="1">
        <f>(SUM('en niveau par secteurs'!AX95:BF95)-SUM('en niveau par secteurs'!E95:M95))*'en niveau par secteurs'!$CM$15</f>
        <v>0</v>
      </c>
      <c r="E94" s="1">
        <f>'en niveau par secteurs'!BG95-'en niveau par secteurs'!N95</f>
        <v>0</v>
      </c>
      <c r="F94" s="1">
        <f>(SUM('en niveau par secteurs'!BH95:BL95)-SUM('en niveau par secteurs'!O95:S95))*'en niveau par secteurs'!$CM$15</f>
        <v>0</v>
      </c>
      <c r="G94" s="13">
        <f>SUM('en niveau par secteurs'!BO95:CE95)-SUM('en niveau par secteurs'!V95:AL95)</f>
        <v>0</v>
      </c>
      <c r="H94" s="25" t="e">
        <f>(('en niveau par secteurs'!CP95+'en niveau par secteurs'!CF95+'en niveau par secteurs'!CQ95)/('en niveau par secteurs'!CR95+'en niveau par secteurs'!AM95+'en niveau par secteurs'!CS95)-1)*100</f>
        <v>#DIV/0!</v>
      </c>
      <c r="I94" s="1">
        <f>'en niveau par secteurs'!CP95*'en niveau par secteurs'!CM95-'en niveau par secteurs'!CR95*'en niveau par secteurs'!AT95</f>
        <v>0</v>
      </c>
      <c r="J94" s="26"/>
      <c r="K94" s="24">
        <f>'en niveau par secteurs'!CQ95*'en niveau par secteurs'!$CM$15-'en niveau par secteurs'!CS95*'en niveau par secteurs'!$AT$15</f>
        <v>0</v>
      </c>
      <c r="L94" s="3" t="e">
        <f>(('en niveau par secteurs'!BM95+'en niveau par secteurs'!BN95)/('en niveau par secteurs'!T95+'en niveau par secteurs'!U95)-1)*100</f>
        <v>#DIV/0!</v>
      </c>
      <c r="M94" s="3" t="e">
        <f>('en niveau par secteurs'!CU95/'en niveau par secteurs'!CV95-1)*100</f>
        <v>#DIV/0!</v>
      </c>
      <c r="N94" s="3"/>
    </row>
    <row r="95" spans="1:14" hidden="1" x14ac:dyDescent="0.25">
      <c r="A95" s="3">
        <v>2096</v>
      </c>
      <c r="B95" s="1">
        <f>(('en niveau par secteurs'!AU96+'en niveau par secteurs'!AV96)-('en niveau par secteurs'!B96+'en niveau par secteurs'!C96))*(1+0.02)^9</f>
        <v>0</v>
      </c>
      <c r="C95" s="1">
        <f>('en niveau par secteurs'!AW96-'en niveau par secteurs'!D96)</f>
        <v>0</v>
      </c>
      <c r="D95" s="1">
        <f>(SUM('en niveau par secteurs'!AX96:BF96)-SUM('en niveau par secteurs'!E96:M96))*'en niveau par secteurs'!$CM$15</f>
        <v>0</v>
      </c>
      <c r="E95" s="1">
        <f>'en niveau par secteurs'!BG96-'en niveau par secteurs'!N96</f>
        <v>0</v>
      </c>
      <c r="F95" s="1">
        <f>(SUM('en niveau par secteurs'!BH96:BL96)-SUM('en niveau par secteurs'!O96:S96))*'en niveau par secteurs'!$CM$15</f>
        <v>0</v>
      </c>
      <c r="G95" s="13">
        <f>SUM('en niveau par secteurs'!BO96:CE96)-SUM('en niveau par secteurs'!V96:AL96)</f>
        <v>0</v>
      </c>
      <c r="H95" s="25" t="e">
        <f>(('en niveau par secteurs'!CP96+'en niveau par secteurs'!CF96+'en niveau par secteurs'!CQ96)/('en niveau par secteurs'!CR96+'en niveau par secteurs'!AM96+'en niveau par secteurs'!CS96)-1)*100</f>
        <v>#DIV/0!</v>
      </c>
      <c r="I95" s="1">
        <f>'en niveau par secteurs'!CP96*'en niveau par secteurs'!CM96-'en niveau par secteurs'!CR96*'en niveau par secteurs'!AT96</f>
        <v>0</v>
      </c>
      <c r="J95" s="26"/>
      <c r="K95" s="24">
        <f>'en niveau par secteurs'!CQ96*'en niveau par secteurs'!$CM$15-'en niveau par secteurs'!CS96*'en niveau par secteurs'!$AT$15</f>
        <v>0</v>
      </c>
      <c r="L95" s="3" t="e">
        <f>(('en niveau par secteurs'!BM96+'en niveau par secteurs'!BN96)/('en niveau par secteurs'!T96+'en niveau par secteurs'!U96)-1)*100</f>
        <v>#DIV/0!</v>
      </c>
      <c r="M95" s="3" t="e">
        <f>('en niveau par secteurs'!CU96/'en niveau par secteurs'!CV96-1)*100</f>
        <v>#DIV/0!</v>
      </c>
      <c r="N95" s="3"/>
    </row>
    <row r="96" spans="1:14" hidden="1" x14ac:dyDescent="0.25">
      <c r="A96" s="3">
        <v>2097</v>
      </c>
      <c r="B96" s="1">
        <f>(('en niveau par secteurs'!AU97+'en niveau par secteurs'!AV97)-('en niveau par secteurs'!B97+'en niveau par secteurs'!C97))*(1+0.02)^9</f>
        <v>0</v>
      </c>
      <c r="C96" s="1">
        <f>('en niveau par secteurs'!AW97-'en niveau par secteurs'!D97)</f>
        <v>0</v>
      </c>
      <c r="D96" s="1">
        <f>(SUM('en niveau par secteurs'!AX97:BF97)-SUM('en niveau par secteurs'!E97:M97))*'en niveau par secteurs'!$CM$15</f>
        <v>0</v>
      </c>
      <c r="E96" s="1">
        <f>'en niveau par secteurs'!BG97-'en niveau par secteurs'!N97</f>
        <v>0</v>
      </c>
      <c r="F96" s="1">
        <f>(SUM('en niveau par secteurs'!BH97:BL97)-SUM('en niveau par secteurs'!O97:S97))*'en niveau par secteurs'!$CM$15</f>
        <v>0</v>
      </c>
      <c r="G96" s="13">
        <f>SUM('en niveau par secteurs'!BO97:CE97)-SUM('en niveau par secteurs'!V97:AL97)</f>
        <v>0</v>
      </c>
      <c r="H96" s="25" t="e">
        <f>(('en niveau par secteurs'!CP97+'en niveau par secteurs'!CF97+'en niveau par secteurs'!CQ97)/('en niveau par secteurs'!CR97+'en niveau par secteurs'!AM97+'en niveau par secteurs'!CS97)-1)*100</f>
        <v>#DIV/0!</v>
      </c>
      <c r="I96" s="1">
        <f>'en niveau par secteurs'!CP97*'en niveau par secteurs'!CM97-'en niveau par secteurs'!CR97*'en niveau par secteurs'!AT97</f>
        <v>0</v>
      </c>
      <c r="J96" s="26"/>
      <c r="K96" s="24">
        <f>'en niveau par secteurs'!CQ97*'en niveau par secteurs'!$CM$15-'en niveau par secteurs'!CS97*'en niveau par secteurs'!$AT$15</f>
        <v>0</v>
      </c>
      <c r="L96" s="3" t="e">
        <f>(('en niveau par secteurs'!BM97+'en niveau par secteurs'!BN97)/('en niveau par secteurs'!T97+'en niveau par secteurs'!U97)-1)*100</f>
        <v>#DIV/0!</v>
      </c>
      <c r="M96" s="3" t="e">
        <f>('en niveau par secteurs'!CU97/'en niveau par secteurs'!CV97-1)*100</f>
        <v>#DIV/0!</v>
      </c>
      <c r="N96" s="3"/>
    </row>
    <row r="97" spans="1:14" hidden="1" x14ac:dyDescent="0.25">
      <c r="A97" s="3">
        <v>2098</v>
      </c>
      <c r="B97" s="1">
        <f>(('en niveau par secteurs'!AU98+'en niveau par secteurs'!AV98)-('en niveau par secteurs'!B98+'en niveau par secteurs'!C98))*(1+0.02)^9</f>
        <v>0</v>
      </c>
      <c r="C97" s="1">
        <f>('en niveau par secteurs'!AW98-'en niveau par secteurs'!D98)</f>
        <v>0</v>
      </c>
      <c r="D97" s="1">
        <f>(SUM('en niveau par secteurs'!AX98:BF98)-SUM('en niveau par secteurs'!E98:M98))*'en niveau par secteurs'!$CM$15</f>
        <v>0</v>
      </c>
      <c r="E97" s="1">
        <f>'en niveau par secteurs'!BG98-'en niveau par secteurs'!N98</f>
        <v>0</v>
      </c>
      <c r="F97" s="1">
        <f>(SUM('en niveau par secteurs'!BH98:BL98)-SUM('en niveau par secteurs'!O98:S98))*'en niveau par secteurs'!$CM$15</f>
        <v>0</v>
      </c>
      <c r="G97" s="13">
        <f>SUM('en niveau par secteurs'!BO98:CE98)-SUM('en niveau par secteurs'!V98:AL98)</f>
        <v>0</v>
      </c>
      <c r="H97" s="25" t="e">
        <f>(('en niveau par secteurs'!CP98+'en niveau par secteurs'!CF98+'en niveau par secteurs'!CQ98)/('en niveau par secteurs'!CR98+'en niveau par secteurs'!AM98+'en niveau par secteurs'!CS98)-1)*100</f>
        <v>#DIV/0!</v>
      </c>
      <c r="I97" s="1">
        <f>'en niveau par secteurs'!CP98*'en niveau par secteurs'!CM98-'en niveau par secteurs'!CR98*'en niveau par secteurs'!AT98</f>
        <v>0</v>
      </c>
      <c r="J97" s="26"/>
      <c r="K97" s="24">
        <f>'en niveau par secteurs'!CQ98*'en niveau par secteurs'!$CM$15-'en niveau par secteurs'!CS98*'en niveau par secteurs'!$AT$15</f>
        <v>0</v>
      </c>
      <c r="L97" s="3" t="e">
        <f>(('en niveau par secteurs'!BM98+'en niveau par secteurs'!BN98)/('en niveau par secteurs'!T98+'en niveau par secteurs'!U98)-1)*100</f>
        <v>#DIV/0!</v>
      </c>
      <c r="M97" s="3" t="e">
        <f>('en niveau par secteurs'!CU98/'en niveau par secteurs'!CV98-1)*100</f>
        <v>#DIV/0!</v>
      </c>
      <c r="N97" s="3"/>
    </row>
    <row r="98" spans="1:14" hidden="1" x14ac:dyDescent="0.25">
      <c r="A98" s="3">
        <v>2099</v>
      </c>
      <c r="B98" s="1">
        <f>(('en niveau par secteurs'!AU99+'en niveau par secteurs'!AV99)-('en niveau par secteurs'!B99+'en niveau par secteurs'!C99))*(1+0.02)^9</f>
        <v>0</v>
      </c>
      <c r="C98" s="1">
        <f>('en niveau par secteurs'!AW99-'en niveau par secteurs'!D99)</f>
        <v>0</v>
      </c>
      <c r="D98" s="1">
        <f>(SUM('en niveau par secteurs'!AX99:BF99)-SUM('en niveau par secteurs'!E99:M99))*'en niveau par secteurs'!$CM$15</f>
        <v>0</v>
      </c>
      <c r="E98" s="1">
        <f>'en niveau par secteurs'!BG99-'en niveau par secteurs'!N99</f>
        <v>0</v>
      </c>
      <c r="F98" s="1">
        <f>(SUM('en niveau par secteurs'!BH99:BL99)-SUM('en niveau par secteurs'!O99:S99))*'en niveau par secteurs'!$CM$15</f>
        <v>0</v>
      </c>
      <c r="G98" s="13">
        <f>SUM('en niveau par secteurs'!BO99:CE99)-SUM('en niveau par secteurs'!V99:AL99)</f>
        <v>0</v>
      </c>
      <c r="H98" s="25" t="e">
        <f>(('en niveau par secteurs'!CP99+'en niveau par secteurs'!CF99+'en niveau par secteurs'!CQ99)/('en niveau par secteurs'!CR99+'en niveau par secteurs'!AM99+'en niveau par secteurs'!CS99)-1)*100</f>
        <v>#DIV/0!</v>
      </c>
      <c r="I98" s="1">
        <f>'en niveau par secteurs'!CP99*'en niveau par secteurs'!CM99-'en niveau par secteurs'!CR99*'en niveau par secteurs'!AT99</f>
        <v>0</v>
      </c>
      <c r="J98" s="26"/>
      <c r="K98" s="24">
        <f>'en niveau par secteurs'!CQ99*'en niveau par secteurs'!$CM$15-'en niveau par secteurs'!CS99*'en niveau par secteurs'!$AT$15</f>
        <v>0</v>
      </c>
      <c r="L98" s="3" t="e">
        <f>(('en niveau par secteurs'!BM99+'en niveau par secteurs'!BN99)/('en niveau par secteurs'!T99+'en niveau par secteurs'!U99)-1)*100</f>
        <v>#DIV/0!</v>
      </c>
      <c r="M98" s="3" t="e">
        <f>('en niveau par secteurs'!CU99/'en niveau par secteurs'!CV99-1)*100</f>
        <v>#DIV/0!</v>
      </c>
      <c r="N98" s="3"/>
    </row>
    <row r="99" spans="1:14" hidden="1" x14ac:dyDescent="0.25">
      <c r="A99" s="3">
        <v>2100</v>
      </c>
      <c r="B99" s="1">
        <f>(('en niveau par secteurs'!AU100+'en niveau par secteurs'!AV100)-('en niveau par secteurs'!B100+'en niveau par secteurs'!C100))*(1+0.02)^9</f>
        <v>0</v>
      </c>
      <c r="C99" s="4">
        <f>('en niveau par secteurs'!AW100-'en niveau par secteurs'!D100)</f>
        <v>0</v>
      </c>
      <c r="D99" s="1">
        <f>(SUM('en niveau par secteurs'!AX100:BF100)-SUM('en niveau par secteurs'!E100:M100))*'en niveau par secteurs'!$CM$15</f>
        <v>0</v>
      </c>
      <c r="E99" s="1">
        <f>'en niveau par secteurs'!BG100-'en niveau par secteurs'!N100</f>
        <v>0</v>
      </c>
      <c r="F99" s="1">
        <f>(SUM('en niveau par secteurs'!BH100:BL100)-SUM('en niveau par secteurs'!O100:S100))*'en niveau par secteurs'!$CM$15</f>
        <v>0</v>
      </c>
      <c r="G99" s="13">
        <f>SUM('en niveau par secteurs'!BO100:CE100)-SUM('en niveau par secteurs'!V100:AL100)</f>
        <v>0</v>
      </c>
      <c r="H99" s="25" t="e">
        <f>(('en niveau par secteurs'!CP100+'en niveau par secteurs'!CF100+'en niveau par secteurs'!CQ100)/('en niveau par secteurs'!CR100+'en niveau par secteurs'!AM100+'en niveau par secteurs'!CS100)-1)*100</f>
        <v>#DIV/0!</v>
      </c>
      <c r="I99" s="1">
        <f>'en niveau par secteurs'!CP100*'en niveau par secteurs'!CM100-'en niveau par secteurs'!CR100*'en niveau par secteurs'!AT100</f>
        <v>0</v>
      </c>
      <c r="J99" s="26"/>
      <c r="K99" s="24">
        <f>'en niveau par secteurs'!CQ100*'en niveau par secteurs'!$CM$15-'en niveau par secteurs'!CS100*'en niveau par secteurs'!$AT$15</f>
        <v>0</v>
      </c>
      <c r="L99" s="3" t="e">
        <f>(('en niveau par secteurs'!BM100+'en niveau par secteurs'!BN100)/('en niveau par secteurs'!T100+'en niveau par secteurs'!U100)-1)*100</f>
        <v>#DIV/0!</v>
      </c>
      <c r="M99" s="3" t="e">
        <f>('en niveau par secteurs'!CU100/'en niveau par secteurs'!CV100-1)*100</f>
        <v>#DIV/0!</v>
      </c>
      <c r="N99" s="3"/>
    </row>
    <row r="100" spans="1:14" x14ac:dyDescent="0.25">
      <c r="A100" s="7" t="s">
        <v>31</v>
      </c>
      <c r="B100" s="8">
        <f>SUM(B14:B34)</f>
        <v>418062.88278338249</v>
      </c>
      <c r="C100" s="8">
        <f t="shared" ref="C100:M100" si="0">SUM(C14:C34)</f>
        <v>225829.12337956193</v>
      </c>
      <c r="D100" s="8">
        <f t="shared" si="0"/>
        <v>735218.03656399413</v>
      </c>
      <c r="E100" s="8">
        <f t="shared" si="0"/>
        <v>188771.143307291</v>
      </c>
      <c r="F100" s="8">
        <f t="shared" si="0"/>
        <v>437495.72326599661</v>
      </c>
      <c r="G100" s="14">
        <f t="shared" si="0"/>
        <v>201851.3848961998</v>
      </c>
      <c r="H100" s="27">
        <f t="shared" si="0"/>
        <v>3174394.7229437856</v>
      </c>
      <c r="I100" s="8">
        <f t="shared" si="0"/>
        <v>233495.08454899711</v>
      </c>
      <c r="J100" s="8">
        <f t="shared" si="0"/>
        <v>1637360.2507399984</v>
      </c>
      <c r="K100" s="28">
        <f t="shared" si="0"/>
        <v>1850574.7707134064</v>
      </c>
      <c r="L100" s="18">
        <f t="shared" si="0"/>
        <v>7392139.3616310088</v>
      </c>
      <c r="M100" s="8">
        <f t="shared" si="0"/>
        <v>12773762.378771221</v>
      </c>
    </row>
    <row r="101" spans="1:14" ht="15.75" thickBot="1" x14ac:dyDescent="0.3">
      <c r="A101" s="6" t="s">
        <v>32</v>
      </c>
      <c r="B101" s="5">
        <f>B100/20</f>
        <v>20903.144139169126</v>
      </c>
      <c r="C101" s="5">
        <f t="shared" ref="C101:M101" si="1">C100/20</f>
        <v>11291.456168978097</v>
      </c>
      <c r="D101" s="5">
        <f t="shared" si="1"/>
        <v>36760.901828199705</v>
      </c>
      <c r="E101" s="5">
        <f t="shared" si="1"/>
        <v>9438.5571653645493</v>
      </c>
      <c r="F101" s="5">
        <f t="shared" si="1"/>
        <v>21874.786163299832</v>
      </c>
      <c r="G101" s="15">
        <f t="shared" si="1"/>
        <v>10092.569244809991</v>
      </c>
      <c r="H101" s="29">
        <f t="shared" si="1"/>
        <v>158719.73614718928</v>
      </c>
      <c r="I101" s="30">
        <f t="shared" si="1"/>
        <v>11674.754227449856</v>
      </c>
      <c r="J101" s="30">
        <f t="shared" si="1"/>
        <v>81868.012536999915</v>
      </c>
      <c r="K101" s="31">
        <f t="shared" si="1"/>
        <v>92528.738535670316</v>
      </c>
      <c r="L101" s="19">
        <f t="shared" si="1"/>
        <v>369606.96808155044</v>
      </c>
      <c r="M101" s="5">
        <f t="shared" si="1"/>
        <v>638688.11893856106</v>
      </c>
      <c r="N101" s="3"/>
    </row>
    <row r="102" spans="1:14" x14ac:dyDescent="0.25">
      <c r="A102" s="3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>
      <selection activeCell="L29" sqref="L29"/>
    </sheetView>
  </sheetViews>
  <sheetFormatPr baseColWidth="10" defaultRowHeight="15" x14ac:dyDescent="0.25"/>
  <cols>
    <col min="1" max="1" width="20" customWidth="1"/>
    <col min="2" max="2" width="14.85546875" customWidth="1"/>
    <col min="5" max="5" width="13.140625" customWidth="1"/>
    <col min="6" max="6" width="13.28515625" customWidth="1"/>
    <col min="9" max="9" width="15" customWidth="1"/>
    <col min="10" max="10" width="13.42578125" customWidth="1"/>
    <col min="11" max="11" width="14" customWidth="1"/>
    <col min="13" max="13" width="13.28515625" customWidth="1"/>
  </cols>
  <sheetData>
    <row r="1" spans="1:14" ht="15.75" thickBot="1" x14ac:dyDescent="0.3">
      <c r="B1" t="s">
        <v>59</v>
      </c>
    </row>
    <row r="2" spans="1:14" ht="105" customHeight="1" x14ac:dyDescent="0.25">
      <c r="A2" s="1" t="s">
        <v>0</v>
      </c>
      <c r="B2" s="2" t="s">
        <v>29</v>
      </c>
      <c r="C2" s="2" t="s">
        <v>5</v>
      </c>
      <c r="D2" s="2" t="s">
        <v>24</v>
      </c>
      <c r="E2" s="2" t="s">
        <v>36</v>
      </c>
      <c r="F2" s="2" t="s">
        <v>28</v>
      </c>
      <c r="G2" s="12" t="s">
        <v>25</v>
      </c>
      <c r="H2" s="20" t="s">
        <v>26</v>
      </c>
      <c r="I2" s="21" t="s">
        <v>60</v>
      </c>
      <c r="J2" s="21" t="s">
        <v>61</v>
      </c>
      <c r="K2" s="22" t="s">
        <v>62</v>
      </c>
      <c r="L2" s="16" t="s">
        <v>21</v>
      </c>
      <c r="M2" s="2" t="s">
        <v>27</v>
      </c>
      <c r="N2" s="3"/>
    </row>
    <row r="3" spans="1:14" hidden="1" x14ac:dyDescent="0.25">
      <c r="A3" s="1">
        <v>2004</v>
      </c>
      <c r="B3" s="1">
        <f>(('en niveau par secteurs'!AU4+'en niveau par secteurs'!AV4)/('en niveau par secteurs'!B4+'en niveau par secteurs'!C4)-1)*100</f>
        <v>0</v>
      </c>
      <c r="C3" s="1">
        <f>('en niveau par secteurs'!AW4/'en niveau par secteurs'!D4-1)*100</f>
        <v>0</v>
      </c>
      <c r="D3" s="1">
        <f>(SUM('en niveau par secteurs'!AX4:BF4)/SUM('en niveau par secteurs'!E4:M4)-1)*100</f>
        <v>0</v>
      </c>
      <c r="E3" s="1">
        <f>('en niveau par secteurs'!BG4/'en niveau par secteurs'!N4-1)*100</f>
        <v>0</v>
      </c>
      <c r="F3" s="1">
        <f>(SUM('en niveau par secteurs'!BH4:BL4)/SUM('en niveau par secteurs'!O4:S4)-1)*100</f>
        <v>0</v>
      </c>
      <c r="G3" s="13">
        <f>(SUM('en niveau par secteurs'!BO4:CE4)/SUM('en niveau par secteurs'!V4:AL4)-1)*100</f>
        <v>0</v>
      </c>
      <c r="H3" s="23">
        <f>(('en niveau par secteurs'!CP4+'en niveau par secteurs'!CF4+'en niveau par secteurs'!CQ4)/('en niveau par secteurs'!CR4+'en niveau par secteurs'!AM4+'en niveau par secteurs'!CS4)-1)*100</f>
        <v>0</v>
      </c>
      <c r="I3" s="1"/>
      <c r="J3" s="1"/>
      <c r="K3" s="24"/>
      <c r="L3" s="17">
        <f>(('en niveau par secteurs'!BM4+'en niveau par secteurs'!BN4)/('en niveau par secteurs'!T4+'en niveau par secteurs'!U4)-1)*100</f>
        <v>0</v>
      </c>
      <c r="M3" s="1">
        <f>('en niveau par secteurs'!CU4/'en niveau par secteurs'!CV4-1)*100</f>
        <v>0</v>
      </c>
      <c r="N3" s="3"/>
    </row>
    <row r="4" spans="1:14" hidden="1" x14ac:dyDescent="0.25">
      <c r="A4" s="1">
        <v>2005</v>
      </c>
      <c r="B4" s="1">
        <f>(('en niveau par secteurs'!AU5+'en niveau par secteurs'!AV5)/('en niveau par secteurs'!B5+'en niveau par secteurs'!C5)-1)*100</f>
        <v>0</v>
      </c>
      <c r="C4" s="1">
        <f>('en niveau par secteurs'!AW5/'en niveau par secteurs'!D5-1)*100</f>
        <v>0</v>
      </c>
      <c r="D4" s="1">
        <f>(SUM('en niveau par secteurs'!AX5:BF5)/SUM('en niveau par secteurs'!E5:M5)-1)*100</f>
        <v>0</v>
      </c>
      <c r="E4" s="1">
        <f>('en niveau par secteurs'!BG5/'en niveau par secteurs'!N5-1)*100</f>
        <v>0</v>
      </c>
      <c r="F4" s="1">
        <f>(SUM('en niveau par secteurs'!BH5:BL5)/SUM('en niveau par secteurs'!O5:S5)-1)*100</f>
        <v>0</v>
      </c>
      <c r="G4" s="13">
        <f>(SUM('en niveau par secteurs'!BO5:CE5)/SUM('en niveau par secteurs'!V5:AL5)-1)*100</f>
        <v>0</v>
      </c>
      <c r="H4" s="23">
        <f>(('en niveau par secteurs'!CP5+'en niveau par secteurs'!CF5+'en niveau par secteurs'!CQ5)/('en niveau par secteurs'!CR5+'en niveau par secteurs'!AM5+'en niveau par secteurs'!CS5)-1)*100</f>
        <v>0</v>
      </c>
      <c r="I4" s="1"/>
      <c r="J4" s="1"/>
      <c r="K4" s="24"/>
      <c r="L4" s="17">
        <f>(('en niveau par secteurs'!BM5+'en niveau par secteurs'!BN5)/('en niveau par secteurs'!T5+'en niveau par secteurs'!U5)-1)*100</f>
        <v>0</v>
      </c>
      <c r="M4" s="1">
        <f>('en niveau par secteurs'!CU5/'en niveau par secteurs'!CV5-1)*100</f>
        <v>0</v>
      </c>
      <c r="N4" s="3"/>
    </row>
    <row r="5" spans="1:14" hidden="1" x14ac:dyDescent="0.25">
      <c r="A5" s="1">
        <v>2006</v>
      </c>
      <c r="B5" s="1">
        <f>(('en niveau par secteurs'!AU6+'en niveau par secteurs'!AV6)/('en niveau par secteurs'!B6+'en niveau par secteurs'!C6)-1)*100</f>
        <v>0</v>
      </c>
      <c r="C5" s="1">
        <f>('en niveau par secteurs'!AW6/'en niveau par secteurs'!D6-1)*100</f>
        <v>0</v>
      </c>
      <c r="D5" s="1">
        <f>(SUM('en niveau par secteurs'!AX6:BF6)/SUM('en niveau par secteurs'!E6:M6)-1)*100</f>
        <v>0</v>
      </c>
      <c r="E5" s="1">
        <f>('en niveau par secteurs'!BG6/'en niveau par secteurs'!N6-1)*100</f>
        <v>0</v>
      </c>
      <c r="F5" s="1">
        <f>(SUM('en niveau par secteurs'!BH6:BL6)/SUM('en niveau par secteurs'!O6:S6)-1)*100</f>
        <v>0</v>
      </c>
      <c r="G5" s="13">
        <f>(SUM('en niveau par secteurs'!BO6:CE6)/SUM('en niveau par secteurs'!V6:AL6)-1)*100</f>
        <v>0</v>
      </c>
      <c r="H5" s="23">
        <f>(('en niveau par secteurs'!CP6+'en niveau par secteurs'!CF6+'en niveau par secteurs'!CQ6)/('en niveau par secteurs'!CR6+'en niveau par secteurs'!AM6+'en niveau par secteurs'!CS6)-1)*100</f>
        <v>0</v>
      </c>
      <c r="I5" s="1"/>
      <c r="J5" s="1"/>
      <c r="K5" s="24"/>
      <c r="L5" s="17">
        <f>(('en niveau par secteurs'!BM6+'en niveau par secteurs'!BN6)/('en niveau par secteurs'!T6+'en niveau par secteurs'!U6)-1)*100</f>
        <v>0</v>
      </c>
      <c r="M5" s="1">
        <f>('en niveau par secteurs'!CU6/'en niveau par secteurs'!CV6-1)*100</f>
        <v>0</v>
      </c>
      <c r="N5" s="3"/>
    </row>
    <row r="6" spans="1:14" hidden="1" x14ac:dyDescent="0.25">
      <c r="A6" s="1">
        <v>2007</v>
      </c>
      <c r="B6" s="1">
        <f>(('en niveau par secteurs'!AU7+'en niveau par secteurs'!AV7)/('en niveau par secteurs'!B7+'en niveau par secteurs'!C7)-1)*100</f>
        <v>0</v>
      </c>
      <c r="C6" s="1">
        <f>('en niveau par secteurs'!AW7/'en niveau par secteurs'!D7-1)*100</f>
        <v>0</v>
      </c>
      <c r="D6" s="1">
        <f>(SUM('en niveau par secteurs'!AX7:BF7)/SUM('en niveau par secteurs'!E7:M7)-1)*100</f>
        <v>0</v>
      </c>
      <c r="E6" s="1">
        <f>('en niveau par secteurs'!BG7/'en niveau par secteurs'!N7-1)*100</f>
        <v>0</v>
      </c>
      <c r="F6" s="1">
        <f>(SUM('en niveau par secteurs'!BH7:BL7)/SUM('en niveau par secteurs'!O7:S7)-1)*100</f>
        <v>0</v>
      </c>
      <c r="G6" s="13">
        <f>(SUM('en niveau par secteurs'!BO7:CE7)/SUM('en niveau par secteurs'!V7:AL7)-1)*100</f>
        <v>0</v>
      </c>
      <c r="H6" s="23">
        <f>(('en niveau par secteurs'!CP7+'en niveau par secteurs'!CF7+'en niveau par secteurs'!CQ7)/('en niveau par secteurs'!CR7+'en niveau par secteurs'!AM7+'en niveau par secteurs'!CS7)-1)*100</f>
        <v>0</v>
      </c>
      <c r="I6" s="1"/>
      <c r="J6" s="1"/>
      <c r="K6" s="24"/>
      <c r="L6" s="17">
        <f>(('en niveau par secteurs'!BM7+'en niveau par secteurs'!BN7)/('en niveau par secteurs'!T7+'en niveau par secteurs'!U7)-1)*100</f>
        <v>0</v>
      </c>
      <c r="M6" s="1">
        <f>('en niveau par secteurs'!CU7/'en niveau par secteurs'!CV7-1)*100</f>
        <v>0</v>
      </c>
      <c r="N6" s="3"/>
    </row>
    <row r="7" spans="1:14" hidden="1" x14ac:dyDescent="0.25">
      <c r="A7" s="1">
        <v>2008</v>
      </c>
      <c r="B7" s="1">
        <f>(('en niveau par secteurs'!AU8+'en niveau par secteurs'!AV8)/('en niveau par secteurs'!B8+'en niveau par secteurs'!C8)-1)*100</f>
        <v>0</v>
      </c>
      <c r="C7" s="1">
        <f>('en niveau par secteurs'!AW8/'en niveau par secteurs'!D8-1)*100</f>
        <v>0</v>
      </c>
      <c r="D7" s="1">
        <f>(SUM('en niveau par secteurs'!AX8:BF8)/SUM('en niveau par secteurs'!E8:M8)-1)*100</f>
        <v>0</v>
      </c>
      <c r="E7" s="1">
        <f>('en niveau par secteurs'!BG8/'en niveau par secteurs'!N8-1)*100</f>
        <v>0</v>
      </c>
      <c r="F7" s="1">
        <f>(SUM('en niveau par secteurs'!BH8:BL8)/SUM('en niveau par secteurs'!O8:S8)-1)*100</f>
        <v>0</v>
      </c>
      <c r="G7" s="13">
        <f>(SUM('en niveau par secteurs'!BO8:CE8)/SUM('en niveau par secteurs'!V8:AL8)-1)*100</f>
        <v>0</v>
      </c>
      <c r="H7" s="23">
        <f>(('en niveau par secteurs'!CP8+'en niveau par secteurs'!CF8+'en niveau par secteurs'!CQ8)/('en niveau par secteurs'!CR8+'en niveau par secteurs'!AM8+'en niveau par secteurs'!CS8)-1)*100</f>
        <v>0</v>
      </c>
      <c r="I7" s="1"/>
      <c r="J7" s="1"/>
      <c r="K7" s="24"/>
      <c r="L7" s="17">
        <f>(('en niveau par secteurs'!BM8+'en niveau par secteurs'!BN8)/('en niveau par secteurs'!T8+'en niveau par secteurs'!U8)-1)*100</f>
        <v>0</v>
      </c>
      <c r="M7" s="1">
        <f>('en niveau par secteurs'!CU8/'en niveau par secteurs'!CV8-1)*100</f>
        <v>0</v>
      </c>
      <c r="N7" s="3"/>
    </row>
    <row r="8" spans="1:14" hidden="1" x14ac:dyDescent="0.25">
      <c r="A8" s="1">
        <v>2009</v>
      </c>
      <c r="B8" s="1">
        <f>(('en niveau par secteurs'!AU9+'en niveau par secteurs'!AV9)/('en niveau par secteurs'!B9+'en niveau par secteurs'!C9)-1)*100</f>
        <v>0</v>
      </c>
      <c r="C8" s="1">
        <f>('en niveau par secteurs'!AW9/'en niveau par secteurs'!D9-1)*100</f>
        <v>0</v>
      </c>
      <c r="D8" s="1">
        <f>(SUM('en niveau par secteurs'!AX9:BF9)/SUM('en niveau par secteurs'!E9:M9)-1)*100</f>
        <v>0</v>
      </c>
      <c r="E8" s="1">
        <f>('en niveau par secteurs'!BG9/'en niveau par secteurs'!N9-1)*100</f>
        <v>0</v>
      </c>
      <c r="F8" s="1">
        <f>(SUM('en niveau par secteurs'!BH9:BL9)/SUM('en niveau par secteurs'!O9:S9)-1)*100</f>
        <v>0</v>
      </c>
      <c r="G8" s="13">
        <f>(SUM('en niveau par secteurs'!BO9:CE9)/SUM('en niveau par secteurs'!V9:AL9)-1)*100</f>
        <v>0</v>
      </c>
      <c r="H8" s="23">
        <f>(('en niveau par secteurs'!CP9+'en niveau par secteurs'!CF9+'en niveau par secteurs'!CQ9)/('en niveau par secteurs'!CR9+'en niveau par secteurs'!AM9+'en niveau par secteurs'!CS9)-1)*100</f>
        <v>0</v>
      </c>
      <c r="I8" s="1"/>
      <c r="J8" s="1"/>
      <c r="K8" s="24"/>
      <c r="L8" s="17">
        <f>(('en niveau par secteurs'!BM9+'en niveau par secteurs'!BN9)/('en niveau par secteurs'!T9+'en niveau par secteurs'!U9)-1)*100</f>
        <v>0</v>
      </c>
      <c r="M8" s="1">
        <f>('en niveau par secteurs'!CU9/'en niveau par secteurs'!CV9-1)*100</f>
        <v>0</v>
      </c>
      <c r="N8" s="3"/>
    </row>
    <row r="9" spans="1:14" hidden="1" x14ac:dyDescent="0.25">
      <c r="A9" s="1">
        <v>2010</v>
      </c>
      <c r="B9" s="1">
        <f>(('en niveau par secteurs'!AU10+'en niveau par secteurs'!AV10)/('en niveau par secteurs'!B10+'en niveau par secteurs'!C10)-1)*100</f>
        <v>0</v>
      </c>
      <c r="C9" s="1">
        <f>('en niveau par secteurs'!AW10/'en niveau par secteurs'!D10-1)*100</f>
        <v>0</v>
      </c>
      <c r="D9" s="1">
        <f>(SUM('en niveau par secteurs'!AX10:BF10)/SUM('en niveau par secteurs'!E10:M10)-1)*100</f>
        <v>0</v>
      </c>
      <c r="E9" s="1">
        <f>('en niveau par secteurs'!BG10/'en niveau par secteurs'!N10-1)*100</f>
        <v>0</v>
      </c>
      <c r="F9" s="1">
        <f>(SUM('en niveau par secteurs'!BH10:BL10)/SUM('en niveau par secteurs'!O10:S10)-1)*100</f>
        <v>0</v>
      </c>
      <c r="G9" s="13">
        <f>(SUM('en niveau par secteurs'!BO10:CE10)/SUM('en niveau par secteurs'!V10:AL10)-1)*100</f>
        <v>0</v>
      </c>
      <c r="H9" s="23">
        <f>(('en niveau par secteurs'!CP10+'en niveau par secteurs'!CF10+'en niveau par secteurs'!CQ10)/('en niveau par secteurs'!CR10+'en niveau par secteurs'!AM10+'en niveau par secteurs'!CS10)-1)*100</f>
        <v>0</v>
      </c>
      <c r="I9" s="1"/>
      <c r="J9" s="1"/>
      <c r="K9" s="24"/>
      <c r="L9" s="17">
        <f>(('en niveau par secteurs'!BM10+'en niveau par secteurs'!BN10)/('en niveau par secteurs'!T10+'en niveau par secteurs'!U10)-1)*100</f>
        <v>0</v>
      </c>
      <c r="M9" s="1">
        <f>('en niveau par secteurs'!CU10/'en niveau par secteurs'!CV10-1)*100</f>
        <v>0</v>
      </c>
      <c r="N9" s="3"/>
    </row>
    <row r="10" spans="1:14" hidden="1" x14ac:dyDescent="0.25">
      <c r="A10" s="1">
        <v>2011</v>
      </c>
      <c r="B10" s="1">
        <f>(('en niveau par secteurs'!AU11+'en niveau par secteurs'!AV11)/('en niveau par secteurs'!B11+'en niveau par secteurs'!C11)-1)*100</f>
        <v>0</v>
      </c>
      <c r="C10" s="1">
        <f>('en niveau par secteurs'!AW11/'en niveau par secteurs'!D11-1)*100</f>
        <v>0</v>
      </c>
      <c r="D10" s="1">
        <f>(SUM('en niveau par secteurs'!AX11:BF11)/SUM('en niveau par secteurs'!E11:M11)-1)*100</f>
        <v>0</v>
      </c>
      <c r="E10" s="1">
        <f>('en niveau par secteurs'!BG11/'en niveau par secteurs'!N11-1)*100</f>
        <v>0</v>
      </c>
      <c r="F10" s="1">
        <f>(SUM('en niveau par secteurs'!BH11:BL11)/SUM('en niveau par secteurs'!O11:S11)-1)*100</f>
        <v>0</v>
      </c>
      <c r="G10" s="13">
        <f>(SUM('en niveau par secteurs'!BO11:CE11)/SUM('en niveau par secteurs'!V11:AL11)-1)*100</f>
        <v>0</v>
      </c>
      <c r="H10" s="23">
        <f>(('en niveau par secteurs'!CP11+'en niveau par secteurs'!CF11+'en niveau par secteurs'!CQ11)/('en niveau par secteurs'!CR11+'en niveau par secteurs'!AM11+'en niveau par secteurs'!CS11)-1)*100</f>
        <v>0</v>
      </c>
      <c r="I10" s="1"/>
      <c r="J10" s="1"/>
      <c r="K10" s="24"/>
      <c r="L10" s="17">
        <f>(('en niveau par secteurs'!BM11+'en niveau par secteurs'!BN11)/('en niveau par secteurs'!T11+'en niveau par secteurs'!U11)-1)*100</f>
        <v>0</v>
      </c>
      <c r="M10" s="1">
        <f>('en niveau par secteurs'!CU11/'en niveau par secteurs'!CV11-1)*100</f>
        <v>0</v>
      </c>
      <c r="N10" s="3"/>
    </row>
    <row r="11" spans="1:14" hidden="1" x14ac:dyDescent="0.25">
      <c r="A11" s="1">
        <v>2012</v>
      </c>
      <c r="B11" s="1">
        <f>(('en niveau par secteurs'!AU12+'en niveau par secteurs'!AV12)/('en niveau par secteurs'!B12+'en niveau par secteurs'!C12)-1)*100</f>
        <v>0</v>
      </c>
      <c r="C11" s="1">
        <f>('en niveau par secteurs'!AW12/'en niveau par secteurs'!D12-1)*100</f>
        <v>0</v>
      </c>
      <c r="D11" s="1">
        <f>(SUM('en niveau par secteurs'!AX12:BF12)/SUM('en niveau par secteurs'!E12:M12)-1)*100</f>
        <v>0</v>
      </c>
      <c r="E11" s="1">
        <f>('en niveau par secteurs'!BG12/'en niveau par secteurs'!N12-1)*100</f>
        <v>0</v>
      </c>
      <c r="F11" s="1">
        <f>(SUM('en niveau par secteurs'!BH12:BL12)/SUM('en niveau par secteurs'!O12:S12)-1)*100</f>
        <v>0</v>
      </c>
      <c r="G11" s="13">
        <f>(SUM('en niveau par secteurs'!BO12:CE12)/SUM('en niveau par secteurs'!V12:AL12)-1)*100</f>
        <v>0</v>
      </c>
      <c r="H11" s="23">
        <f>(('en niveau par secteurs'!CP12+'en niveau par secteurs'!CF12+'en niveau par secteurs'!CQ12)/('en niveau par secteurs'!CR12+'en niveau par secteurs'!AM12+'en niveau par secteurs'!CS12)-1)*100</f>
        <v>0</v>
      </c>
      <c r="I11" s="1"/>
      <c r="J11" s="1"/>
      <c r="K11" s="24"/>
      <c r="L11" s="17">
        <f>(('en niveau par secteurs'!BM12+'en niveau par secteurs'!BN12)/('en niveau par secteurs'!T12+'en niveau par secteurs'!U12)-1)*100</f>
        <v>0</v>
      </c>
      <c r="M11" s="1">
        <f>('en niveau par secteurs'!CU12/'en niveau par secteurs'!CV12-1)*100</f>
        <v>0</v>
      </c>
      <c r="N11" s="3"/>
    </row>
    <row r="12" spans="1:14" hidden="1" x14ac:dyDescent="0.25">
      <c r="A12" s="1">
        <v>2013</v>
      </c>
      <c r="B12" s="1">
        <f>(('en niveau par secteurs'!AU13+'en niveau par secteurs'!AV13)/('en niveau par secteurs'!B13+'en niveau par secteurs'!C13)-1)*100</f>
        <v>0</v>
      </c>
      <c r="C12" s="1">
        <f>('en niveau par secteurs'!AW13/'en niveau par secteurs'!D13-1)*100</f>
        <v>0</v>
      </c>
      <c r="D12" s="1">
        <f>(SUM('en niveau par secteurs'!AX13:BF13)/SUM('en niveau par secteurs'!E13:M13)-1)*100</f>
        <v>0</v>
      </c>
      <c r="E12" s="1">
        <f>('en niveau par secteurs'!BG13/'en niveau par secteurs'!N13-1)*100</f>
        <v>0</v>
      </c>
      <c r="F12" s="1">
        <f>(SUM('en niveau par secteurs'!BH13:BL13)/SUM('en niveau par secteurs'!O13:S13)-1)*100</f>
        <v>0</v>
      </c>
      <c r="G12" s="13">
        <f>(SUM('en niveau par secteurs'!BO13:CE13)/SUM('en niveau par secteurs'!V13:AL13)-1)*100</f>
        <v>-1.2245759961615477E-11</v>
      </c>
      <c r="H12" s="23">
        <f>(('en niveau par secteurs'!CP13+'en niveau par secteurs'!CF13+'en niveau par secteurs'!CQ13)/('en niveau par secteurs'!CR13+'en niveau par secteurs'!AM13+'en niveau par secteurs'!CS13)-1)*100</f>
        <v>0</v>
      </c>
      <c r="I12" s="1"/>
      <c r="J12" s="1"/>
      <c r="K12" s="24"/>
      <c r="L12" s="17">
        <f>(('en niveau par secteurs'!BM13+'en niveau par secteurs'!BN13)/('en niveau par secteurs'!T13+'en niveau par secteurs'!U13)-1)*100</f>
        <v>0</v>
      </c>
      <c r="M12" s="1">
        <f>('en niveau par secteurs'!CU13/'en niveau par secteurs'!CV13-1)*100</f>
        <v>-2.7755575615628914E-13</v>
      </c>
      <c r="N12" s="3"/>
    </row>
    <row r="13" spans="1:14" hidden="1" x14ac:dyDescent="0.25">
      <c r="A13" s="1">
        <v>2014</v>
      </c>
      <c r="B13" s="1">
        <f>(('en niveau par secteurs'!AU14+'en niveau par secteurs'!AV14)/('en niveau par secteurs'!B14+'en niveau par secteurs'!C14)-1)*100</f>
        <v>0</v>
      </c>
      <c r="C13" s="1">
        <f>('en niveau par secteurs'!AW14/'en niveau par secteurs'!D14-1)*100</f>
        <v>2.6054802759745144E-8</v>
      </c>
      <c r="D13" s="1">
        <f>(SUM('en niveau par secteurs'!AX14:BF14)/SUM('en niveau par secteurs'!E14:M14)-1)*100</f>
        <v>2.2347457218074851E-9</v>
      </c>
      <c r="E13" s="1">
        <f>('en niveau par secteurs'!BG14/'en niveau par secteurs'!N14-1)*100</f>
        <v>0</v>
      </c>
      <c r="F13" s="1">
        <f>(SUM('en niveau par secteurs'!BH14:BL14)/SUM('en niveau par secteurs'!O14:S14)-1)*100</f>
        <v>4.3215786504902098E-8</v>
      </c>
      <c r="G13" s="13">
        <f>(SUM('en niveau par secteurs'!BO14:CE14)/SUM('en niveau par secteurs'!V14:AL14)-1)*100</f>
        <v>2.441564728172807E-8</v>
      </c>
      <c r="H13" s="23">
        <f>(('en niveau par secteurs'!CP14+'en niveau par secteurs'!CF14+'en niveau par secteurs'!CQ14)/('en niveau par secteurs'!CR14+'en niveau par secteurs'!AM14+'en niveau par secteurs'!CS14)-1)*100</f>
        <v>0</v>
      </c>
      <c r="I13" s="1"/>
      <c r="J13" s="1"/>
      <c r="K13" s="24"/>
      <c r="L13" s="17">
        <f>(('en niveau par secteurs'!BM14+'en niveau par secteurs'!BN14)/('en niveau par secteurs'!T14+'en niveau par secteurs'!U14)-1)*100</f>
        <v>0</v>
      </c>
      <c r="M13" s="1">
        <f>('en niveau par secteurs'!CU14/'en niveau par secteurs'!CV14-1)*100</f>
        <v>2.3451685038367032E-9</v>
      </c>
      <c r="N13" s="3"/>
    </row>
    <row r="14" spans="1:14" x14ac:dyDescent="0.25">
      <c r="A14" s="1">
        <v>2015</v>
      </c>
      <c r="B14" s="1">
        <f>(('en niveau par secteurs'!B15+'en niveau par secteurs'!C15))*'en niveau par secteurs'!$CM$15</f>
        <v>15502.229637485889</v>
      </c>
      <c r="C14" s="1">
        <f>('en niveau par secteurs'!D15)*'en niveau par secteurs'!$CM$15</f>
        <v>5209.4412225385704</v>
      </c>
      <c r="D14" s="1">
        <f>(SUM('en niveau par secteurs'!E15:M15))*'en niveau par secteurs'!$CM$15</f>
        <v>26629.651172017751</v>
      </c>
      <c r="E14" s="1">
        <f>('en niveau par secteurs'!N15)*'en niveau par secteurs'!$CM$15</f>
        <v>6601.0789857105565</v>
      </c>
      <c r="F14" s="1">
        <f>(SUM('en niveau par secteurs'!O15:S15))*'en niveau par secteurs'!$CM$15</f>
        <v>16556.51484827308</v>
      </c>
      <c r="G14" s="13">
        <f>(SUM('en niveau par secteurs'!V15:AL15))*'en niveau par secteurs'!$CM$15</f>
        <v>11834.941100108412</v>
      </c>
      <c r="H14" s="23">
        <f>(('en niveau par secteurs'!CR15+'en niveau par secteurs'!AM15+'en niveau par secteurs'!CS15))*'en niveau par secteurs'!$CM$15</f>
        <v>143257.00000920074</v>
      </c>
      <c r="I14" s="1">
        <f>('en niveau par secteurs'!CR15)*'en niveau par secteurs'!CM15</f>
        <v>1084.4658505423924</v>
      </c>
      <c r="J14" s="1">
        <f>('en niveau par secteurs'!AM15)*'en niveau par secteurs'!CM15</f>
        <v>45805.167739999975</v>
      </c>
      <c r="K14" s="24">
        <f>('en niveau par secteurs'!CS15)*'en niveau par secteurs'!$CM$15</f>
        <v>96367.366418658363</v>
      </c>
      <c r="L14" s="17">
        <f>(('en niveau par secteurs'!T15+'en niveau par secteurs'!U15))*'en niveau par secteurs'!$CM$15</f>
        <v>269028.22440678009</v>
      </c>
      <c r="M14" s="1">
        <f>('en niveau par secteurs'!CV15)*'en niveau par secteurs'!$CM$15</f>
        <v>494619.08138211491</v>
      </c>
      <c r="N14" s="3"/>
    </row>
    <row r="15" spans="1:14" hidden="1" x14ac:dyDescent="0.25">
      <c r="A15" s="1">
        <v>2016</v>
      </c>
      <c r="B15" s="1">
        <f>(('en niveau par secteurs'!B16+'en niveau par secteurs'!C16))*'en niveau par secteurs'!$CM$15</f>
        <v>15724.368424126244</v>
      </c>
      <c r="C15" s="1">
        <f>('en niveau par secteurs'!D16)*'en niveau par secteurs'!$CM$15</f>
        <v>4669.6356796673999</v>
      </c>
      <c r="D15" s="1">
        <f>(SUM('en niveau par secteurs'!E16:M16))*'en niveau par secteurs'!$CM$15</f>
        <v>27257.207175719697</v>
      </c>
      <c r="E15" s="1">
        <f>('en niveau par secteurs'!N16)*'en niveau par secteurs'!$CM$15</f>
        <v>6917.9679138576385</v>
      </c>
      <c r="F15" s="1">
        <f>(SUM('en niveau par secteurs'!O16:S16))*'en niveau par secteurs'!$CM$15</f>
        <v>16959.759763012979</v>
      </c>
      <c r="G15" s="13">
        <f>(SUM('en niveau par secteurs'!V16:AL16))*'en niveau par secteurs'!$CM$15</f>
        <v>10960.381728912529</v>
      </c>
      <c r="H15" s="23">
        <f>(('en niveau par secteurs'!CR16+'en niveau par secteurs'!AM16+'en niveau par secteurs'!CS16))*'en niveau par secteurs'!$CM$15</f>
        <v>144309.29262404446</v>
      </c>
      <c r="I15" s="1">
        <f>('en niveau par secteurs'!CR16)*'en niveau par secteurs'!CM16</f>
        <v>1467.998659686021</v>
      </c>
      <c r="J15" s="1">
        <f>('en niveau par secteurs'!AM16)*'en niveau par secteurs'!CM16</f>
        <v>48128.509494098973</v>
      </c>
      <c r="K15" s="24">
        <f>('en niveau par secteurs'!CS16)*'en niveau par secteurs'!$CM$15</f>
        <v>95602.352589819377</v>
      </c>
      <c r="L15" s="17">
        <f>(('en niveau par secteurs'!T16+'en niveau par secteurs'!U16))*'en niveau par secteurs'!$CM$15</f>
        <v>275718.27458224457</v>
      </c>
      <c r="M15" s="1">
        <f>('en niveau par secteurs'!CV16)*'en niveau par secteurs'!$CM$15</f>
        <v>502516.88789158547</v>
      </c>
      <c r="N15" s="3"/>
    </row>
    <row r="16" spans="1:14" hidden="1" x14ac:dyDescent="0.25">
      <c r="A16" s="1">
        <v>2017</v>
      </c>
      <c r="B16" s="1">
        <f>(('en niveau par secteurs'!B17+'en niveau par secteurs'!C17))*'en niveau par secteurs'!$CM$15</f>
        <v>16032.366854820842</v>
      </c>
      <c r="C16" s="1">
        <f>('en niveau par secteurs'!D17)*'en niveau par secteurs'!$CM$15</f>
        <v>4748.0471019765291</v>
      </c>
      <c r="D16" s="1">
        <f>(SUM('en niveau par secteurs'!E17:M17))*'en niveau par secteurs'!$CM$15</f>
        <v>27894.287626157187</v>
      </c>
      <c r="E16" s="1">
        <f>('en niveau par secteurs'!N17)*'en niveau par secteurs'!$CM$15</f>
        <v>7153.66432899548</v>
      </c>
      <c r="F16" s="1">
        <f>(SUM('en niveau par secteurs'!O17:S17))*'en niveau par secteurs'!$CM$15</f>
        <v>17341.940929820652</v>
      </c>
      <c r="G16" s="13">
        <f>(SUM('en niveau par secteurs'!V17:AL17))*'en niveau par secteurs'!$CM$15</f>
        <v>11119.817953984642</v>
      </c>
      <c r="H16" s="23">
        <f>(('en niveau par secteurs'!CR17+'en niveau par secteurs'!AM17+'en niveau par secteurs'!CS17))*'en niveau par secteurs'!$CM$15</f>
        <v>144665.36819472516</v>
      </c>
      <c r="I16" s="1">
        <f>('en niveau par secteurs'!CR17)*'en niveau par secteurs'!CM17</f>
        <v>1556.2658013351863</v>
      </c>
      <c r="J16" s="1">
        <f>('en niveau par secteurs'!AM17)*'en niveau par secteurs'!CM17</f>
        <v>50575.166115154541</v>
      </c>
      <c r="K16" s="24">
        <f>('en niveau par secteurs'!CS17)*'en niveau par secteurs'!$CM$15</f>
        <v>94664.292219105148</v>
      </c>
      <c r="L16" s="17">
        <f>(('en niveau par secteurs'!T17+'en niveau par secteurs'!U17))*'en niveau par secteurs'!$CM$15</f>
        <v>282356.13000441506</v>
      </c>
      <c r="M16" s="1">
        <f>('en niveau par secteurs'!CV17)*'en niveau par secteurs'!$CM$15</f>
        <v>511311.6229948955</v>
      </c>
      <c r="N16" s="3"/>
    </row>
    <row r="17" spans="1:14" hidden="1" x14ac:dyDescent="0.25">
      <c r="A17" s="1">
        <v>2018</v>
      </c>
      <c r="B17" s="1">
        <f>(('en niveau par secteurs'!B18+'en niveau par secteurs'!C18))*'en niveau par secteurs'!$CM$15</f>
        <v>16363.189631507292</v>
      </c>
      <c r="C17" s="1">
        <f>('en niveau par secteurs'!D18)*'en niveau par secteurs'!$CM$15</f>
        <v>4817.9954977316174</v>
      </c>
      <c r="D17" s="1">
        <f>(SUM('en niveau par secteurs'!E18:M18))*'en niveau par secteurs'!$CM$15</f>
        <v>28519.933829611127</v>
      </c>
      <c r="E17" s="1">
        <f>('en niveau par secteurs'!N18)*'en niveau par secteurs'!$CM$15</f>
        <v>7374.398750678025</v>
      </c>
      <c r="F17" s="1">
        <f>(SUM('en niveau par secteurs'!O18:S18))*'en niveau par secteurs'!$CM$15</f>
        <v>17691.964340734354</v>
      </c>
      <c r="G17" s="13">
        <f>(SUM('en niveau par secteurs'!V18:AL18))*'en niveau par secteurs'!$CM$15</f>
        <v>10961.934644681005</v>
      </c>
      <c r="H17" s="23">
        <f>(('en niveau par secteurs'!CR18+'en niveau par secteurs'!AM18+'en niveau par secteurs'!CS18))*'en niveau par secteurs'!$CM$15</f>
        <v>145928.30417059801</v>
      </c>
      <c r="I17" s="1">
        <f>('en niveau par secteurs'!CR18)*'en niveau par secteurs'!CM18</f>
        <v>2665.0453599861339</v>
      </c>
      <c r="J17" s="1">
        <f>('en niveau par secteurs'!AM18)*'en niveau par secteurs'!CM18</f>
        <v>53203.45766807437</v>
      </c>
      <c r="K17" s="24">
        <f>('en niveau par secteurs'!CS18)*'en niveau par secteurs'!$CM$15</f>
        <v>93957.421577608999</v>
      </c>
      <c r="L17" s="17">
        <f>(('en niveau par secteurs'!T18+'en niveau par secteurs'!U18))*'en niveau par secteurs'!$CM$15</f>
        <v>288771.78385088296</v>
      </c>
      <c r="M17" s="1">
        <f>('en niveau par secteurs'!CV18)*'en niveau par secteurs'!$CM$15</f>
        <v>520429.5047164245</v>
      </c>
      <c r="N17" s="3"/>
    </row>
    <row r="18" spans="1:14" hidden="1" x14ac:dyDescent="0.25">
      <c r="A18" s="1">
        <v>2019</v>
      </c>
      <c r="B18" s="1">
        <f>(('en niveau par secteurs'!B19+'en niveau par secteurs'!C19))*'en niveau par secteurs'!$CM$15</f>
        <v>16669.163650465529</v>
      </c>
      <c r="C18" s="1">
        <f>('en niveau par secteurs'!D19)*'en niveau par secteurs'!$CM$15</f>
        <v>4885.666688464873</v>
      </c>
      <c r="D18" s="1">
        <f>(SUM('en niveau par secteurs'!E19:M19))*'en niveau par secteurs'!$CM$15</f>
        <v>29090.170581955539</v>
      </c>
      <c r="E18" s="1">
        <f>('en niveau par secteurs'!N19)*'en niveau par secteurs'!$CM$15</f>
        <v>7582.5058090820803</v>
      </c>
      <c r="F18" s="1">
        <f>(SUM('en niveau par secteurs'!O19:S19))*'en niveau par secteurs'!$CM$15</f>
        <v>17993.161687677009</v>
      </c>
      <c r="G18" s="13">
        <f>(SUM('en niveau par secteurs'!V19:AL19))*'en niveau par secteurs'!$CM$15</f>
        <v>10545.158647925606</v>
      </c>
      <c r="H18" s="23">
        <f>(('en niveau par secteurs'!CR19+'en niveau par secteurs'!AM19+'en niveau par secteurs'!CS19))*'en niveau par secteurs'!$CM$15</f>
        <v>147102.99408546413</v>
      </c>
      <c r="I18" s="1">
        <f>('en niveau par secteurs'!CR19)*'en niveau par secteurs'!CM19</f>
        <v>4117.2848543237042</v>
      </c>
      <c r="J18" s="1">
        <f>('en niveau par secteurs'!AM19)*'en niveau par secteurs'!CM19</f>
        <v>55928.429872353918</v>
      </c>
      <c r="K18" s="24">
        <f>('en niveau par secteurs'!CS19)*'en niveau par secteurs'!$CM$15</f>
        <v>93197.543931981476</v>
      </c>
      <c r="L18" s="17">
        <f>(('en niveau par secteurs'!T19+'en niveau par secteurs'!U19))*'en niveau par secteurs'!$CM$15</f>
        <v>294670.53085560392</v>
      </c>
      <c r="M18" s="1">
        <f>('en niveau par secteurs'!CV19)*'en niveau par secteurs'!$CM$15</f>
        <v>528539.35200663866</v>
      </c>
      <c r="N18" s="3"/>
    </row>
    <row r="19" spans="1:14" x14ac:dyDescent="0.25">
      <c r="A19" s="1">
        <v>2020</v>
      </c>
      <c r="B19" s="1">
        <f>(('en niveau par secteurs'!B20+'en niveau par secteurs'!C20))*'en niveau par secteurs'!$CM$15</f>
        <v>16949.61046798918</v>
      </c>
      <c r="C19" s="1">
        <f>('en niveau par secteurs'!D20)*'en niveau par secteurs'!$CM$15</f>
        <v>4948.6656547633092</v>
      </c>
      <c r="D19" s="1">
        <f>(SUM('en niveau par secteurs'!E20:M20))*'en niveau par secteurs'!$CM$15</f>
        <v>29605.375522810118</v>
      </c>
      <c r="E19" s="1">
        <f>('en niveau par secteurs'!N20)*'en niveau par secteurs'!$CM$15</f>
        <v>7769.8444699865395</v>
      </c>
      <c r="F19" s="1">
        <f>(SUM('en niveau par secteurs'!O20:S20))*'en niveau par secteurs'!$CM$15</f>
        <v>18252.500480652328</v>
      </c>
      <c r="G19" s="13">
        <f>(SUM('en niveau par secteurs'!V20:AL20))*'en niveau par secteurs'!$CM$15</f>
        <v>10116.248095372788</v>
      </c>
      <c r="H19" s="23">
        <f>(('en niveau par secteurs'!CR20+'en niveau par secteurs'!AM20+'en niveau par secteurs'!CS20))*'en niveau par secteurs'!$CM$15</f>
        <v>147541.89377172399</v>
      </c>
      <c r="I19" s="1">
        <f>('en niveau par secteurs'!CR20)*'en niveau par secteurs'!CM20</f>
        <v>5009.2674415025376</v>
      </c>
      <c r="J19" s="1">
        <f>('en niveau par secteurs'!AM20)*'en niveau par secteurs'!CM20</f>
        <v>58831.962534482656</v>
      </c>
      <c r="K19" s="24">
        <f>('en niveau par secteurs'!CS20)*'en niveau par secteurs'!$CM$15</f>
        <v>92386.512165419466</v>
      </c>
      <c r="L19" s="17">
        <f>(('en niveau par secteurs'!T20+'en niveau par secteurs'!U20))*'en niveau par secteurs'!$CM$15</f>
        <v>300085.95232874982</v>
      </c>
      <c r="M19" s="1">
        <f>('en niveau par secteurs'!CV20)*'en niveau par secteurs'!$CM$15</f>
        <v>535270.09079204814</v>
      </c>
      <c r="N19" s="3"/>
    </row>
    <row r="20" spans="1:14" hidden="1" x14ac:dyDescent="0.25">
      <c r="A20" s="1">
        <v>2021</v>
      </c>
      <c r="B20" s="1">
        <f>(('en niveau par secteurs'!B21+'en niveau par secteurs'!C21))*'en niveau par secteurs'!$CM$15</f>
        <v>17211.789975789365</v>
      </c>
      <c r="C20" s="1">
        <f>('en niveau par secteurs'!D21)*'en niveau par secteurs'!$CM$15</f>
        <v>5007.9334488723562</v>
      </c>
      <c r="D20" s="1">
        <f>(SUM('en niveau par secteurs'!E21:M21))*'en niveau par secteurs'!$CM$15</f>
        <v>30079.181642756335</v>
      </c>
      <c r="E20" s="1">
        <f>('en niveau par secteurs'!N21)*'en niveau par secteurs'!$CM$15</f>
        <v>7938.1260833520773</v>
      </c>
      <c r="F20" s="1">
        <f>(SUM('en niveau par secteurs'!O21:S21))*'en niveau par secteurs'!$CM$15</f>
        <v>18479.572582814937</v>
      </c>
      <c r="G20" s="13">
        <f>(SUM('en niveau par secteurs'!V21:AL21))*'en niveau par secteurs'!$CM$15</f>
        <v>9927.191288936534</v>
      </c>
      <c r="H20" s="23">
        <f>(('en niveau par secteurs'!CR21+'en niveau par secteurs'!AM21+'en niveau par secteurs'!CS21))*'en niveau par secteurs'!$CM$15</f>
        <v>147510.98897724447</v>
      </c>
      <c r="I20" s="1">
        <f>('en niveau par secteurs'!CR21)*'en niveau par secteurs'!CM21</f>
        <v>5505.3705804883384</v>
      </c>
      <c r="J20" s="1">
        <f>('en niveau par secteurs'!AM21)*'en niveau par secteurs'!CM21</f>
        <v>61898.053382893406</v>
      </c>
      <c r="K20" s="24">
        <f>('en niveau par secteurs'!CS21)*'en niveau par secteurs'!$CM$15</f>
        <v>91548.148258705725</v>
      </c>
      <c r="L20" s="17">
        <f>(('en niveau par secteurs'!T21+'en niveau par secteurs'!U21))*'en niveau par secteurs'!$CM$15</f>
        <v>305136.38125377754</v>
      </c>
      <c r="M20" s="1">
        <f>('en niveau par secteurs'!CV21)*'en niveau par secteurs'!$CM$15</f>
        <v>541291.16525354364</v>
      </c>
      <c r="N20" s="3"/>
    </row>
    <row r="21" spans="1:14" hidden="1" x14ac:dyDescent="0.25">
      <c r="A21" s="1">
        <v>2022</v>
      </c>
      <c r="B21" s="1">
        <f>(('en niveau par secteurs'!B22+'en niveau par secteurs'!C22))*'en niveau par secteurs'!$CM$15</f>
        <v>17465.396681539085</v>
      </c>
      <c r="C21" s="1">
        <f>('en niveau par secteurs'!D22)*'en niveau par secteurs'!$CM$15</f>
        <v>5066.9934844573827</v>
      </c>
      <c r="D21" s="1">
        <f>(SUM('en niveau par secteurs'!E22:M22))*'en niveau par secteurs'!$CM$15</f>
        <v>30530.835187577068</v>
      </c>
      <c r="E21" s="1">
        <f>('en niveau par secteurs'!N22)*'en niveau par secteurs'!$CM$15</f>
        <v>8091.7564859579397</v>
      </c>
      <c r="F21" s="1">
        <f>(SUM('en niveau par secteurs'!O22:S22))*'en niveau par secteurs'!$CM$15</f>
        <v>18691.526925745853</v>
      </c>
      <c r="G21" s="13">
        <f>(SUM('en niveau par secteurs'!V22:AL22))*'en niveau par secteurs'!$CM$15</f>
        <v>9883.2674121620039</v>
      </c>
      <c r="H21" s="23">
        <f>(('en niveau par secteurs'!CR22+'en niveau par secteurs'!AM22+'en niveau par secteurs'!CS22))*'en niveau par secteurs'!$CM$15</f>
        <v>147249.95181301993</v>
      </c>
      <c r="I21" s="1">
        <f>('en niveau par secteurs'!CR22)*'en niveau par secteurs'!CM22</f>
        <v>5769.662783017633</v>
      </c>
      <c r="J21" s="1">
        <f>('en niveau par secteurs'!AM22)*'en niveau par secteurs'!CM22</f>
        <v>65080.455227124359</v>
      </c>
      <c r="K21" s="24">
        <f>('en niveau par secteurs'!CS22)*'en niveau par secteurs'!$CM$15</f>
        <v>90694.776636158291</v>
      </c>
      <c r="L21" s="17">
        <f>(('en niveau par secteurs'!T22+'en niveau par secteurs'!U22))*'en niveau par secteurs'!$CM$15</f>
        <v>309981.89690571243</v>
      </c>
      <c r="M21" s="1">
        <f>('en niveau par secteurs'!CV22)*'en niveau par secteurs'!$CM$15</f>
        <v>546961.62489617162</v>
      </c>
      <c r="N21" s="3"/>
    </row>
    <row r="22" spans="1:14" hidden="1" x14ac:dyDescent="0.25">
      <c r="A22" s="1">
        <v>2023</v>
      </c>
      <c r="B22" s="1">
        <f>(('en niveau par secteurs'!B23+'en niveau par secteurs'!C23))*'en niveau par secteurs'!$CM$15</f>
        <v>17722.508521872885</v>
      </c>
      <c r="C22" s="1">
        <f>('en niveau par secteurs'!D23)*'en niveau par secteurs'!$CM$15</f>
        <v>5128.2405313123172</v>
      </c>
      <c r="D22" s="1">
        <f>(SUM('en niveau par secteurs'!E23:M23))*'en niveau par secteurs'!$CM$15</f>
        <v>30973.581240415304</v>
      </c>
      <c r="E22" s="1">
        <f>('en niveau par secteurs'!N23)*'en niveau par secteurs'!$CM$15</f>
        <v>8233.0301402106361</v>
      </c>
      <c r="F22" s="1">
        <f>(SUM('en niveau par secteurs'!O23:S23))*'en niveau par secteurs'!$CM$15</f>
        <v>18900.647059040726</v>
      </c>
      <c r="G22" s="13">
        <f>(SUM('en niveau par secteurs'!V23:AL23))*'en niveau par secteurs'!$CM$15</f>
        <v>9167.433591210196</v>
      </c>
      <c r="H22" s="23">
        <f>(('en niveau par secteurs'!CR23+'en niveau par secteurs'!AM23+'en niveau par secteurs'!CS23))*'en niveau par secteurs'!$CM$15</f>
        <v>146920.28809274081</v>
      </c>
      <c r="I22" s="1">
        <f>('en niveau par secteurs'!CR23)*'en niveau par secteurs'!CM23</f>
        <v>5908.9614384760935</v>
      </c>
      <c r="J22" s="1">
        <f>('en niveau par secteurs'!AM23)*'en niveau par secteurs'!CM23</f>
        <v>68372.904891646598</v>
      </c>
      <c r="K22" s="24">
        <f>('en niveau par secteurs'!CS23)*'en niveau par secteurs'!$CM$15</f>
        <v>89834.862986328124</v>
      </c>
      <c r="L22" s="17">
        <f>(('en niveau par secteurs'!T23+'en niveau par secteurs'!U23))*'en niveau par secteurs'!$CM$15</f>
        <v>314779.86683743598</v>
      </c>
      <c r="M22" s="1">
        <f>('en niveau par secteurs'!CV23)*'en niveau par secteurs'!$CM$15</f>
        <v>551825.59601423878</v>
      </c>
      <c r="N22" s="3"/>
    </row>
    <row r="23" spans="1:14" hidden="1" x14ac:dyDescent="0.25">
      <c r="A23" s="1">
        <v>2024</v>
      </c>
      <c r="B23" s="1">
        <f>(('en niveau par secteurs'!B24+'en niveau par secteurs'!C24))*'en niveau par secteurs'!$CM$15</f>
        <v>17993.901960282918</v>
      </c>
      <c r="C23" s="1">
        <f>('en niveau par secteurs'!D24)*'en niveau par secteurs'!$CM$15</f>
        <v>5194.4843526596051</v>
      </c>
      <c r="D23" s="1">
        <f>(SUM('en niveau par secteurs'!E24:M24))*'en niveau par secteurs'!$CM$15</f>
        <v>31429.521431932855</v>
      </c>
      <c r="E23" s="1">
        <f>('en niveau par secteurs'!N24)*'en niveau par secteurs'!$CM$15</f>
        <v>8367.7356052942359</v>
      </c>
      <c r="F23" s="1">
        <f>(SUM('en niveau par secteurs'!O24:S24))*'en niveau par secteurs'!$CM$15</f>
        <v>19121.80456064831</v>
      </c>
      <c r="G23" s="13">
        <f>(SUM('en niveau par secteurs'!V24:AL24))*'en niveau par secteurs'!$CM$15</f>
        <v>8380.2764645281295</v>
      </c>
      <c r="H23" s="23">
        <f>(('en niveau par secteurs'!CR24+'en niveau par secteurs'!AM24+'en niveau par secteurs'!CS24))*'en niveau par secteurs'!$CM$15</f>
        <v>146612.42896311116</v>
      </c>
      <c r="I23" s="1">
        <f>('en niveau par secteurs'!CR24)*'en niveau par secteurs'!CM24</f>
        <v>5994.2095293280609</v>
      </c>
      <c r="J23" s="1">
        <f>('en niveau par secteurs'!AM24)*'en niveau par secteurs'!CM24</f>
        <v>71757.731541099085</v>
      </c>
      <c r="K23" s="24">
        <f>('en niveau par secteurs'!CS24)*'en niveau par secteurs'!$CM$15</f>
        <v>88973.433719458073</v>
      </c>
      <c r="L23" s="17">
        <f>(('en niveau par secteurs'!T24+'en niveau par secteurs'!U24))*'en niveau par secteurs'!$CM$15</f>
        <v>319685.00827436429</v>
      </c>
      <c r="M23" s="1">
        <f>('en niveau par secteurs'!CV24)*'en niveau par secteurs'!$CM$15</f>
        <v>556785.16161282139</v>
      </c>
      <c r="N23" s="3"/>
    </row>
    <row r="24" spans="1:14" x14ac:dyDescent="0.25">
      <c r="A24" s="1">
        <v>2025</v>
      </c>
      <c r="B24" s="1">
        <f>(('en niveau par secteurs'!B25+'en niveau par secteurs'!C25))*'en niveau par secteurs'!$CM$15</f>
        <v>18288.507208033596</v>
      </c>
      <c r="C24" s="1">
        <f>('en niveau par secteurs'!D25)*'en niveau par secteurs'!$CM$15</f>
        <v>5268.8196872895805</v>
      </c>
      <c r="D24" s="1">
        <f>(SUM('en niveau par secteurs'!E25:M25))*'en niveau par secteurs'!$CM$15</f>
        <v>31927.018273265716</v>
      </c>
      <c r="E24" s="1">
        <f>('en niveau par secteurs'!N25)*'en niveau par secteurs'!$CM$15</f>
        <v>8505.0111784044893</v>
      </c>
      <c r="F24" s="1">
        <f>(SUM('en niveau par secteurs'!O25:S25))*'en niveau par secteurs'!$CM$15</f>
        <v>19368.187474247101</v>
      </c>
      <c r="G24" s="13">
        <f>(SUM('en niveau par secteurs'!V25:AL25))*'en niveau par secteurs'!$CM$15</f>
        <v>8556.3577998060136</v>
      </c>
      <c r="H24" s="23">
        <f>(('en niveau par secteurs'!CR25+'en niveau par secteurs'!AM25+'en niveau par secteurs'!CS25))*'en niveau par secteurs'!$CM$15</f>
        <v>146380.77915962061</v>
      </c>
      <c r="I24" s="1">
        <f>('en niveau par secteurs'!CR25)*'en niveau par secteurs'!CM25</f>
        <v>6070.5688174295974</v>
      </c>
      <c r="J24" s="1">
        <f>('en niveau par secteurs'!AM25)*'en niveau par secteurs'!CM25</f>
        <v>75237.932951433613</v>
      </c>
      <c r="K24" s="24">
        <f>('en niveau par secteurs'!CS25)*'en niveau par secteurs'!$CM$15</f>
        <v>88113.090068597958</v>
      </c>
      <c r="L24" s="17">
        <f>(('en niveau par secteurs'!T25+'en niveau par secteurs'!U25))*'en niveau par secteurs'!$CM$15</f>
        <v>324854.12440971012</v>
      </c>
      <c r="M24" s="1">
        <f>('en niveau par secteurs'!CV25)*'en niveau par secteurs'!$CM$15</f>
        <v>563148.80519037729</v>
      </c>
      <c r="N24" s="3"/>
    </row>
    <row r="25" spans="1:14" hidden="1" x14ac:dyDescent="0.25">
      <c r="A25" s="1">
        <v>2026</v>
      </c>
      <c r="B25" s="1">
        <f>(('en niveau par secteurs'!B26+'en niveau par secteurs'!C26))*'en niveau par secteurs'!$CM$15</f>
        <v>18612.152152662631</v>
      </c>
      <c r="C25" s="1">
        <f>('en niveau par secteurs'!D26)*'en niveau par secteurs'!$CM$15</f>
        <v>5352.8308894344409</v>
      </c>
      <c r="D25" s="1">
        <f>(SUM('en niveau par secteurs'!E26:M26))*'en niveau par secteurs'!$CM$15</f>
        <v>32472.333156084693</v>
      </c>
      <c r="E25" s="1">
        <f>('en niveau par secteurs'!N26)*'en niveau par secteurs'!$CM$15</f>
        <v>8645.7028266623474</v>
      </c>
      <c r="F25" s="1">
        <f>(SUM('en niveau par secteurs'!O26:S26))*'en niveau par secteurs'!$CM$15</f>
        <v>19646.421857670379</v>
      </c>
      <c r="G25" s="13">
        <f>(SUM('en niveau par secteurs'!V26:AL26))*'en niveau par secteurs'!$CM$15</f>
        <v>8707.8247681914781</v>
      </c>
      <c r="H25" s="23">
        <f>(('en niveau par secteurs'!CR26+'en niveau par secteurs'!AM26+'en niveau par secteurs'!CS26))*'en niveau par secteurs'!$CM$15</f>
        <v>146238.22583514726</v>
      </c>
      <c r="I25" s="1">
        <f>('en niveau par secteurs'!CR26)*'en niveau par secteurs'!CM26</f>
        <v>6140.2308928250222</v>
      </c>
      <c r="J25" s="1">
        <f>('en niveau par secteurs'!AM26)*'en niveau par secteurs'!CM26</f>
        <v>78814.379482951015</v>
      </c>
      <c r="K25" s="24">
        <f>('en niveau par secteurs'!CS26)*'en niveau par secteurs'!$CM$15</f>
        <v>87253.487672337171</v>
      </c>
      <c r="L25" s="17">
        <f>(('en niveau par secteurs'!T26+'en niveau par secteurs'!U26))*'en niveau par secteurs'!$CM$15</f>
        <v>330363.96334020683</v>
      </c>
      <c r="M25" s="1">
        <f>('en niveau par secteurs'!CV26)*'en niveau par secteurs'!$CM$15</f>
        <v>570039.45482605998</v>
      </c>
      <c r="N25" s="3"/>
    </row>
    <row r="26" spans="1:14" hidden="1" x14ac:dyDescent="0.25">
      <c r="A26" s="1">
        <v>2027</v>
      </c>
      <c r="B26" s="1">
        <f>(('en niveau par secteurs'!B27+'en niveau par secteurs'!C27))*'en niveau par secteurs'!$CM$15</f>
        <v>18967.892355539167</v>
      </c>
      <c r="C26" s="1">
        <f>('en niveau par secteurs'!D27)*'en niveau par secteurs'!$CM$15</f>
        <v>5447.3635442399182</v>
      </c>
      <c r="D26" s="1">
        <f>(SUM('en niveau par secteurs'!E27:M27))*'en niveau par secteurs'!$CM$15</f>
        <v>33069.986426371615</v>
      </c>
      <c r="E26" s="1">
        <f>('en niveau par secteurs'!N27)*'en niveau par secteurs'!$CM$15</f>
        <v>8790.6863066112528</v>
      </c>
      <c r="F26" s="1">
        <f>(SUM('en niveau par secteurs'!O27:S27))*'en niveau par secteurs'!$CM$15</f>
        <v>19960.896400609505</v>
      </c>
      <c r="G26" s="13">
        <f>(SUM('en niveau par secteurs'!V27:AL27))*'en niveau par secteurs'!$CM$15</f>
        <v>8839.7863452144938</v>
      </c>
      <c r="H26" s="23">
        <f>(('en niveau par secteurs'!CR27+'en niveau par secteurs'!AM27+'en niveau par secteurs'!CS27))*'en niveau par secteurs'!$CM$15</f>
        <v>146170.71499801296</v>
      </c>
      <c r="I26" s="1">
        <f>('en niveau par secteurs'!CR27)*'en niveau par secteurs'!CM27</f>
        <v>6192.6604923833856</v>
      </c>
      <c r="J26" s="1">
        <f>('en niveau par secteurs'!AM27)*'en niveau par secteurs'!CM27</f>
        <v>82475.322923518412</v>
      </c>
      <c r="K26" s="24">
        <f>('en niveau par secteurs'!CS27)*'en niveau par secteurs'!$CM$15</f>
        <v>86393.552171247546</v>
      </c>
      <c r="L26" s="17">
        <f>(('en niveau par secteurs'!T27+'en niveau par secteurs'!U27))*'en niveau par secteurs'!$CM$15</f>
        <v>336256.96287187998</v>
      </c>
      <c r="M26" s="1">
        <f>('en niveau par secteurs'!CV27)*'en niveau par secteurs'!$CM$15</f>
        <v>577504.28924847883</v>
      </c>
      <c r="N26" s="3"/>
    </row>
    <row r="27" spans="1:14" hidden="1" x14ac:dyDescent="0.25">
      <c r="A27" s="1">
        <v>2028</v>
      </c>
      <c r="B27" s="1">
        <f>(('en niveau par secteurs'!B28+'en niveau par secteurs'!C28))*'en niveau par secteurs'!$CM$15</f>
        <v>19356.211988240848</v>
      </c>
      <c r="C27" s="1">
        <f>('en niveau par secteurs'!D28)*'en niveau par secteurs'!$CM$15</f>
        <v>5552.6977475115364</v>
      </c>
      <c r="D27" s="1">
        <f>(SUM('en niveau par secteurs'!E28:M28))*'en niveau par secteurs'!$CM$15</f>
        <v>33721.434601472014</v>
      </c>
      <c r="E27" s="1">
        <f>('en niveau par secteurs'!N28)*'en niveau par secteurs'!$CM$15</f>
        <v>8940.4421918313328</v>
      </c>
      <c r="F27" s="1">
        <f>(SUM('en niveau par secteurs'!O28:S28))*'en niveau par secteurs'!$CM$15</f>
        <v>20313.000850794571</v>
      </c>
      <c r="G27" s="13">
        <f>(SUM('en niveau par secteurs'!V28:AL28))*'en niveau par secteurs'!$CM$15</f>
        <v>8948.9053502812967</v>
      </c>
      <c r="H27" s="23">
        <f>(('en niveau par secteurs'!CR28+'en niveau par secteurs'!AM28+'en niveau par secteurs'!CS28))*'en niveau par secteurs'!$CM$15</f>
        <v>146157.16500241458</v>
      </c>
      <c r="I27" s="1">
        <f>('en niveau par secteurs'!CR28)*'en niveau par secteurs'!CM28</f>
        <v>6215.9302169423663</v>
      </c>
      <c r="J27" s="1">
        <f>('en niveau par secteurs'!AM28)*'en niveau par secteurs'!CM28</f>
        <v>86222.175551666005</v>
      </c>
      <c r="K27" s="24">
        <f>('en niveau par secteurs'!CS28)*'en niveau par secteurs'!$CM$15</f>
        <v>85532.33318966192</v>
      </c>
      <c r="L27" s="17">
        <f>(('en niveau par secteurs'!T28+'en niveau par secteurs'!U28))*'en niveau par secteurs'!$CM$15</f>
        <v>342542.34230737371</v>
      </c>
      <c r="M27" s="1">
        <f>('en niveau par secteurs'!CV28)*'en niveau par secteurs'!$CM$15</f>
        <v>585532.20003991982</v>
      </c>
      <c r="N27" s="3"/>
    </row>
    <row r="28" spans="1:14" hidden="1" x14ac:dyDescent="0.25">
      <c r="A28" s="1">
        <v>2029</v>
      </c>
      <c r="B28" s="1">
        <f>(('en niveau par secteurs'!B29+'en niveau par secteurs'!C29))*'en niveau par secteurs'!$CM$15</f>
        <v>19769.164176056416</v>
      </c>
      <c r="C28" s="1">
        <f>('en niveau par secteurs'!D29)*'en niveau par secteurs'!$CM$15</f>
        <v>5670.4867982658216</v>
      </c>
      <c r="D28" s="1">
        <f>(SUM('en niveau par secteurs'!E29:M29))*'en niveau par secteurs'!$CM$15</f>
        <v>34420.941733192012</v>
      </c>
      <c r="E28" s="1">
        <f>('en niveau par secteurs'!N29)*'en niveau par secteurs'!$CM$15</f>
        <v>9095.1325640417144</v>
      </c>
      <c r="F28" s="1">
        <f>(SUM('en niveau par secteurs'!O29:S29))*'en niveau par secteurs'!$CM$15</f>
        <v>20702.923434928915</v>
      </c>
      <c r="G28" s="13">
        <f>(SUM('en niveau par secteurs'!V29:AL29))*'en niveau par secteurs'!$CM$15</f>
        <v>9701.628924564202</v>
      </c>
      <c r="H28" s="23">
        <f>(('en niveau par secteurs'!CR29+'en niveau par secteurs'!AM29+'en niveau par secteurs'!CS29))*'en niveau par secteurs'!$CM$15</f>
        <v>146103.18513947309</v>
      </c>
      <c r="I28" s="1">
        <f>('en niveau par secteurs'!CR29)*'en niveau par secteurs'!CM29</f>
        <v>6111.4126399346242</v>
      </c>
      <c r="J28" s="1">
        <f>('en niveau par secteurs'!AM29)*'en niveau par secteurs'!CM29</f>
        <v>90017.283032809151</v>
      </c>
      <c r="K28" s="24">
        <f>('en niveau par secteurs'!CS29)*'en niveau par secteurs'!$CM$15</f>
        <v>84663.040072627424</v>
      </c>
      <c r="L28" s="17">
        <f>(('en niveau par secteurs'!T29+'en niveau par secteurs'!U29))*'en niveau par secteurs'!$CM$15</f>
        <v>349186.14047435799</v>
      </c>
      <c r="M28" s="1">
        <f>('en niveau par secteurs'!CV29)*'en niveau par secteurs'!$CM$15</f>
        <v>594649.6032448801</v>
      </c>
      <c r="N28" s="3"/>
    </row>
    <row r="29" spans="1:14" x14ac:dyDescent="0.25">
      <c r="A29" s="1">
        <v>2030</v>
      </c>
      <c r="B29" s="1">
        <f>(('en niveau par secteurs'!B30+'en niveau par secteurs'!C30))*'en niveau par secteurs'!$CM$15</f>
        <v>20204.803646940643</v>
      </c>
      <c r="C29" s="1">
        <f>('en niveau par secteurs'!D30)*'en niveau par secteurs'!$CM$15</f>
        <v>5797.8001431977764</v>
      </c>
      <c r="D29" s="1">
        <f>(SUM('en niveau par secteurs'!E30:M30))*'en niveau par secteurs'!$CM$15</f>
        <v>35151.36524908321</v>
      </c>
      <c r="E29" s="1">
        <f>('en niveau par secteurs'!N30)*'en niveau par secteurs'!$CM$15</f>
        <v>9246.6431319302392</v>
      </c>
      <c r="F29" s="1">
        <f>(SUM('en niveau par secteurs'!O30:S30))*'en niveau par secteurs'!$CM$15</f>
        <v>21125.540205155819</v>
      </c>
      <c r="G29" s="13">
        <f>(SUM('en niveau par secteurs'!V30:AL30))*'en niveau par secteurs'!$CM$15</f>
        <v>9493.3131746667823</v>
      </c>
      <c r="H29" s="23">
        <f>(('en niveau par secteurs'!CR30+'en niveau par secteurs'!AM30+'en niveau par secteurs'!CS30))*'en niveau par secteurs'!$CM$15</f>
        <v>145893.74707739981</v>
      </c>
      <c r="I29" s="1">
        <f>('en niveau par secteurs'!CR30)*'en niveau par secteurs'!CM30</f>
        <v>5700.1397240493761</v>
      </c>
      <c r="J29" s="1">
        <f>('en niveau par secteurs'!AM30)*'en niveau par secteurs'!CM30</f>
        <v>93916.709627279706</v>
      </c>
      <c r="K29" s="24">
        <f>('en niveau par secteurs'!CS30)*'en niveau par secteurs'!$CM$15</f>
        <v>83774.145586163533</v>
      </c>
      <c r="L29" s="17">
        <f>(('en niveau par secteurs'!T30+'en niveau par secteurs'!U30))*'en niveau par secteurs'!$CM$15</f>
        <v>356129.8344745069</v>
      </c>
      <c r="M29" s="1">
        <f>('en niveau par secteurs'!CV30)*'en niveau par secteurs'!$CM$15</f>
        <v>603043.04710288113</v>
      </c>
      <c r="N29" s="3"/>
    </row>
    <row r="30" spans="1:14" hidden="1" x14ac:dyDescent="0.25">
      <c r="A30" s="1">
        <v>2031</v>
      </c>
      <c r="B30" s="1">
        <f>(('en niveau par secteurs'!B31+'en niveau par secteurs'!C31))*'en niveau par secteurs'!$CM$15</f>
        <v>20659.306272888294</v>
      </c>
      <c r="C30" s="1">
        <f>('en niveau par secteurs'!D31)*'en niveau par secteurs'!$CM$15</f>
        <v>5933.0086754413423</v>
      </c>
      <c r="D30" s="1">
        <f>(SUM('en niveau par secteurs'!E31:M31))*'en niveau par secteurs'!$CM$15</f>
        <v>35910.401827120098</v>
      </c>
      <c r="E30" s="1">
        <f>('en niveau par secteurs'!N31)*'en niveau par secteurs'!$CM$15</f>
        <v>9396.6765053074323</v>
      </c>
      <c r="F30" s="1">
        <f>(SUM('en niveau par secteurs'!O31:S31))*'en niveau par secteurs'!$CM$15</f>
        <v>21575.319704117766</v>
      </c>
      <c r="G30" s="13">
        <f>(SUM('en niveau par secteurs'!V31:AL31))*'en niveau par secteurs'!$CM$15</f>
        <v>9258.0287948010464</v>
      </c>
      <c r="H30" s="23">
        <f>(('en niveau par secteurs'!CR31+'en niveau par secteurs'!AM31+'en niveau par secteurs'!CS31))*'en niveau par secteurs'!$CM$15</f>
        <v>145612.20773796269</v>
      </c>
      <c r="I30" s="1">
        <f>('en niveau par secteurs'!CR31)*'en niveau par secteurs'!CM31</f>
        <v>5113.7247304549874</v>
      </c>
      <c r="J30" s="1">
        <f>('en niveau par secteurs'!AM31)*'en niveau par secteurs'!CM31</f>
        <v>97914.559932128643</v>
      </c>
      <c r="K30" s="24">
        <f>('en niveau par secteurs'!CS31)*'en niveau par secteurs'!$CM$15</f>
        <v>82879.201836136548</v>
      </c>
      <c r="L30" s="17">
        <f>(('en niveau par secteurs'!T31+'en niveau par secteurs'!U31))*'en niveau par secteurs'!$CM$15</f>
        <v>363327.1983642141</v>
      </c>
      <c r="M30" s="1">
        <f>('en niveau par secteurs'!CV31)*'en niveau par secteurs'!$CM$15</f>
        <v>611672.14788185281</v>
      </c>
      <c r="N30" s="3"/>
    </row>
    <row r="31" spans="1:14" hidden="1" x14ac:dyDescent="0.25">
      <c r="A31" s="1">
        <v>2032</v>
      </c>
      <c r="B31" s="1">
        <f>(('en niveau par secteurs'!B32+'en niveau par secteurs'!C32))*'en niveau par secteurs'!$CM$15</f>
        <v>21128.035507574827</v>
      </c>
      <c r="C31" s="1">
        <f>('en niveau par secteurs'!D32)*'en niveau par secteurs'!$CM$15</f>
        <v>6075.447301846335</v>
      </c>
      <c r="D31" s="1">
        <f>(SUM('en niveau par secteurs'!E32:M32))*'en niveau par secteurs'!$CM$15</f>
        <v>36695.40048525489</v>
      </c>
      <c r="E31" s="1">
        <f>('en niveau par secteurs'!N32)*'en niveau par secteurs'!$CM$15</f>
        <v>9548.2575865167983</v>
      </c>
      <c r="F31" s="1">
        <f>(SUM('en niveau par secteurs'!O32:S32))*'en niveau par secteurs'!$CM$15</f>
        <v>22043.642278008298</v>
      </c>
      <c r="G31" s="13">
        <f>(SUM('en niveau par secteurs'!V32:AL32))*'en niveau par secteurs'!$CM$15</f>
        <v>9028.4770198462284</v>
      </c>
      <c r="H31" s="23">
        <f>(('en niveau par secteurs'!CR32+'en niveau par secteurs'!AM32+'en niveau par secteurs'!CS32))*'en niveau par secteurs'!$CM$15</f>
        <v>145406.48766078177</v>
      </c>
      <c r="I31" s="1">
        <f>('en niveau par secteurs'!CR32)*'en niveau par secteurs'!CM32</f>
        <v>4589.4132820037557</v>
      </c>
      <c r="J31" s="1">
        <f>('en niveau par secteurs'!AM32)*'en niveau par secteurs'!CM32</f>
        <v>102001.45350955281</v>
      </c>
      <c r="K31" s="24">
        <f>('en niveau par secteurs'!CS32)*'en niveau par secteurs'!$CM$15</f>
        <v>82001.447284894326</v>
      </c>
      <c r="L31" s="17">
        <f>(('en niveau par secteurs'!T32+'en niveau par secteurs'!U32))*'en niveau par secteurs'!$CM$15</f>
        <v>370722.44171470508</v>
      </c>
      <c r="M31" s="1">
        <f>('en niveau par secteurs'!CV32)*'en niveau par secteurs'!$CM$15</f>
        <v>620648.18955453427</v>
      </c>
      <c r="N31" s="3"/>
    </row>
    <row r="32" spans="1:14" hidden="1" x14ac:dyDescent="0.25">
      <c r="A32" s="1">
        <v>2033</v>
      </c>
      <c r="B32" s="1">
        <f>(('en niveau par secteurs'!B33+'en niveau par secteurs'!C33))*'en niveau par secteurs'!$CM$15</f>
        <v>21606.604676837651</v>
      </c>
      <c r="C32" s="1">
        <f>('en niveau par secteurs'!D33)*'en niveau par secteurs'!$CM$15</f>
        <v>6224.1714789835478</v>
      </c>
      <c r="D32" s="1">
        <f>(SUM('en niveau par secteurs'!E33:M33))*'en niveau par secteurs'!$CM$15</f>
        <v>37501.170871620241</v>
      </c>
      <c r="E32" s="1">
        <f>('en niveau par secteurs'!N33)*'en niveau par secteurs'!$CM$15</f>
        <v>9701.6507987699588</v>
      </c>
      <c r="F32" s="1">
        <f>(SUM('en niveau par secteurs'!O33:S33))*'en niveau par secteurs'!$CM$15</f>
        <v>22525.873471497885</v>
      </c>
      <c r="G32" s="13">
        <f>(SUM('en niveau par secteurs'!V33:AL33))*'en niveau par secteurs'!$CM$15</f>
        <v>8784.1372390476845</v>
      </c>
      <c r="H32" s="23">
        <f>(('en niveau par secteurs'!CR33+'en niveau par secteurs'!AM33+'en niveau par secteurs'!CS33))*'en niveau par secteurs'!$CM$15</f>
        <v>145261.63379292953</v>
      </c>
      <c r="I32" s="1">
        <f>('en niveau par secteurs'!CR33)*'en niveau par secteurs'!CM33</f>
        <v>4112.338498909734</v>
      </c>
      <c r="J32" s="1">
        <f>('en niveau par secteurs'!AM33)*'en niveau par secteurs'!CM33</f>
        <v>106192.82496287675</v>
      </c>
      <c r="K32" s="24">
        <f>('en niveau par secteurs'!CS33)*'en niveau par secteurs'!$CM$15</f>
        <v>81138.610332615397</v>
      </c>
      <c r="L32" s="17">
        <f>(('en niveau par secteurs'!T33+'en niveau par secteurs'!U33))*'en niveau par secteurs'!$CM$15</f>
        <v>378261.29504355212</v>
      </c>
      <c r="M32" s="1">
        <f>('en niveau par secteurs'!CV33)*'en niveau par secteurs'!$CM$15</f>
        <v>629866.53737323859</v>
      </c>
      <c r="N32" s="3"/>
    </row>
    <row r="33" spans="1:14" hidden="1" x14ac:dyDescent="0.25">
      <c r="A33" s="1">
        <v>2034</v>
      </c>
      <c r="B33" s="1">
        <f>(('en niveau par secteurs'!B34+'en niveau par secteurs'!C34))*'en niveau par secteurs'!$CM$15</f>
        <v>22092.212628731388</v>
      </c>
      <c r="C33" s="1">
        <f>('en niveau par secteurs'!D34)*'en niveau par secteurs'!$CM$15</f>
        <v>6378.967913751947</v>
      </c>
      <c r="D33" s="1">
        <f>(SUM('en niveau par secteurs'!E34:M34))*'en niveau par secteurs'!$CM$15</f>
        <v>38331.765555019709</v>
      </c>
      <c r="E33" s="1">
        <f>('en niveau par secteurs'!N34)*'en niveau par secteurs'!$CM$15</f>
        <v>9859.8799286712692</v>
      </c>
      <c r="F33" s="1">
        <f>(SUM('en niveau par secteurs'!O34:S34))*'en niveau par secteurs'!$CM$15</f>
        <v>23020.419811712025</v>
      </c>
      <c r="G33" s="13">
        <f>(SUM('en niveau par secteurs'!V34:AL34))*'en niveau par secteurs'!$CM$15</f>
        <v>9352.436647896182</v>
      </c>
      <c r="H33" s="23">
        <f>(('en niveau par secteurs'!CR34+'en niveau par secteurs'!AM34+'en niveau par secteurs'!CS34))*'en niveau par secteurs'!$CM$15</f>
        <v>145144.02524728217</v>
      </c>
      <c r="I33" s="1">
        <f>('en niveau par secteurs'!CR34)*'en niveau par secteurs'!CM34</f>
        <v>3646.0095592763755</v>
      </c>
      <c r="J33" s="1">
        <f>('en niveau par secteurs'!AM34)*'en niveau par secteurs'!CM34</f>
        <v>110503.4719253021</v>
      </c>
      <c r="K33" s="24">
        <f>('en niveau par secteurs'!CS34)*'en niveau par secteurs'!$CM$15</f>
        <v>80285.780524056638</v>
      </c>
      <c r="L33" s="17">
        <f>(('en niveau par secteurs'!T34+'en niveau par secteurs'!U34))*'en niveau par secteurs'!$CM$15</f>
        <v>385928.91730179801</v>
      </c>
      <c r="M33" s="1">
        <f>('en niveau par secteurs'!CV34)*'en niveau par secteurs'!$CM$15</f>
        <v>640108.62503486278</v>
      </c>
      <c r="N33" s="3"/>
    </row>
    <row r="34" spans="1:14" x14ac:dyDescent="0.25">
      <c r="A34" s="1">
        <v>2035</v>
      </c>
      <c r="B34" s="1">
        <f>(('en niveau par secteurs'!B35+'en niveau par secteurs'!C35))*'en niveau par secteurs'!$CM$15</f>
        <v>22581.665493190409</v>
      </c>
      <c r="C34" s="1">
        <f>('en niveau par secteurs'!D35)*'en niveau par secteurs'!$CM$15</f>
        <v>6538.4658538513931</v>
      </c>
      <c r="D34" s="1">
        <f>(SUM('en niveau par secteurs'!E35:M35))*'en niveau par secteurs'!$CM$15</f>
        <v>39167.322302974884</v>
      </c>
      <c r="E34" s="1">
        <f>('en niveau par secteurs'!N35)*'en niveau par secteurs'!$CM$15</f>
        <v>10016.223548813343</v>
      </c>
      <c r="F34" s="1">
        <f>(SUM('en niveau par secteurs'!O35:S35))*'en niveau par secteurs'!$CM$15</f>
        <v>23521.489896131396</v>
      </c>
      <c r="G34" s="13">
        <f>(SUM('en niveau par secteurs'!V35:AL35))*'en niveau par secteurs'!$CM$15</f>
        <v>8964.0150737972344</v>
      </c>
      <c r="H34" s="23">
        <f>(('en niveau par secteurs'!CR35+'en niveau par secteurs'!AM35+'en niveau par secteurs'!CS35))*'en niveau par secteurs'!$CM$15</f>
        <v>145066.62044911197</v>
      </c>
      <c r="I34" s="1">
        <f>('en niveau par secteurs'!CR35)*'en niveau par secteurs'!CM35</f>
        <v>3208.1118588783029</v>
      </c>
      <c r="J34" s="1">
        <f>('en niveau par secteurs'!AM35)*'en niveau par secteurs'!CM35</f>
        <v>114946.37204902743</v>
      </c>
      <c r="K34" s="24">
        <f>('en niveau par secteurs'!CS35)*'en niveau par secteurs'!$CM$15</f>
        <v>79443.629165118007</v>
      </c>
      <c r="L34" s="17">
        <f>(('en niveau par secteurs'!T35+'en niveau par secteurs'!U35))*'en niveau par secteurs'!$CM$15</f>
        <v>393655.82939261332</v>
      </c>
      <c r="M34" s="1">
        <f>('en niveau par secteurs'!CV35)*'en niveau par secteurs'!$CM$15</f>
        <v>649511.63201048365</v>
      </c>
      <c r="N34" s="3"/>
    </row>
    <row r="35" spans="1:14" hidden="1" x14ac:dyDescent="0.25">
      <c r="A35" s="1">
        <v>2036</v>
      </c>
      <c r="B35" s="1">
        <f>(('en niveau par secteurs'!AU36+'en niveau par secteurs'!AV36)-('en niveau par secteurs'!B36+'en niveau par secteurs'!C36))*(1+0.02)^9</f>
        <v>5569.3520125503555</v>
      </c>
      <c r="C35" s="1">
        <f>('en niveau par secteurs'!AW36-'en niveau par secteurs'!D36)</f>
        <v>3979.1402099999996</v>
      </c>
      <c r="D35" s="1">
        <f>(SUM('en niveau par secteurs'!AX36:BF36)-SUM('en niveau par secteurs'!E36:M36))*'en niveau par secteurs'!$CM$15</f>
        <v>10302.643325273977</v>
      </c>
      <c r="E35" s="1">
        <f>'en niveau par secteurs'!BG36-'en niveau par secteurs'!N36</f>
        <v>880.88520699999935</v>
      </c>
      <c r="F35" s="1">
        <f>(SUM('en niveau par secteurs'!BH36:BL36)-SUM('en niveau par secteurs'!O36:S36))*'en niveau par secteurs'!$CM$15</f>
        <v>3628.8780757514064</v>
      </c>
      <c r="G35" s="13">
        <f>SUM('en niveau par secteurs'!BO36:CE36)-SUM('en niveau par secteurs'!V36:AL36)</f>
        <v>-564.83072037769944</v>
      </c>
      <c r="H35" s="23">
        <f>(('en niveau par secteurs'!CP36+'en niveau par secteurs'!CF36+'en niveau par secteurs'!CQ36)/('en niveau par secteurs'!CR36+'en niveau par secteurs'!AM36+'en niveau par secteurs'!CS36)-1)*100</f>
        <v>1.2073525730518897</v>
      </c>
      <c r="I35" s="1">
        <f>'en niveau par secteurs'!CP36*'en niveau par secteurs'!CM36-'en niveau par secteurs'!CR36*'en niveau par secteurs'!AT36</f>
        <v>4034.4487383655796</v>
      </c>
      <c r="J35" s="1"/>
      <c r="K35" s="24">
        <f>'en niveau par secteurs'!CQ36*'en niveau par secteurs'!$CM$15-'en niveau par secteurs'!CS36*'en niveau par secteurs'!$AT$15</f>
        <v>-1274.2930902704247</v>
      </c>
      <c r="L35" s="17">
        <f>(('en niveau par secteurs'!BM36+'en niveau par secteurs'!BN36)/('en niveau par secteurs'!T36+'en niveau par secteurs'!U36)-1)*100</f>
        <v>13.581323463947758</v>
      </c>
      <c r="M35" s="1">
        <f>('en niveau par secteurs'!CU36/'en niveau par secteurs'!CV36-1)*100</f>
        <v>12.230669516522784</v>
      </c>
      <c r="N35" s="3"/>
    </row>
    <row r="36" spans="1:14" hidden="1" x14ac:dyDescent="0.25">
      <c r="A36" s="1">
        <v>2037</v>
      </c>
      <c r="B36" s="1">
        <f>(('en niveau par secteurs'!AU37+'en niveau par secteurs'!AV37)-('en niveau par secteurs'!B37+'en niveau par secteurs'!C37))*(1+0.02)^9</f>
        <v>6239.7383427935029</v>
      </c>
      <c r="C36" s="1">
        <f>('en niveau par secteurs'!AW37-'en niveau par secteurs'!D37)</f>
        <v>3477.5773809999901</v>
      </c>
      <c r="D36" s="1">
        <f>(SUM('en niveau par secteurs'!AX37:BF37)-SUM('en niveau par secteurs'!E37:M37))*'en niveau par secteurs'!$CM$15</f>
        <v>11646.624116386622</v>
      </c>
      <c r="E36" s="1">
        <f>'en niveau par secteurs'!BG37-'en niveau par secteurs'!N37</f>
        <v>918.55144700001074</v>
      </c>
      <c r="F36" s="1">
        <f>(SUM('en niveau par secteurs'!BH37:BL37)-SUM('en niveau par secteurs'!O37:S37))*'en niveau par secteurs'!$CM$15</f>
        <v>3969.1525864184105</v>
      </c>
      <c r="G36" s="13">
        <f>SUM('en niveau par secteurs'!BO37:CE37)-SUM('en niveau par secteurs'!V37:AL37)</f>
        <v>-414.9619595462018</v>
      </c>
      <c r="H36" s="23">
        <f>(('en niveau par secteurs'!CP37+'en niveau par secteurs'!CF37+'en niveau par secteurs'!CQ37)/('en niveau par secteurs'!CR37+'en niveau par secteurs'!AM37+'en niveau par secteurs'!CS37)-1)*100</f>
        <v>0.81941308008726121</v>
      </c>
      <c r="I36" s="1">
        <f>'en niveau par secteurs'!CP37*'en niveau par secteurs'!CM37-'en niveau par secteurs'!CR37*'en niveau par secteurs'!AT37</f>
        <v>3240.3906956112487</v>
      </c>
      <c r="J36" s="1"/>
      <c r="K36" s="24">
        <f>'en niveau par secteurs'!CQ37*'en niveau par secteurs'!$CM$15-'en niveau par secteurs'!CS37*'en niveau par secteurs'!$AT$15</f>
        <v>-1425.0337830628996</v>
      </c>
      <c r="L36" s="17">
        <f>(('en niveau par secteurs'!BM37+'en niveau par secteurs'!BN37)/('en niveau par secteurs'!T37+'en niveau par secteurs'!U37)-1)*100</f>
        <v>14.139939701557424</v>
      </c>
      <c r="M36" s="1">
        <f>('en niveau par secteurs'!CU37/'en niveau par secteurs'!CV37-1)*100</f>
        <v>12.767010730109529</v>
      </c>
      <c r="N36" s="3"/>
    </row>
    <row r="37" spans="1:14" hidden="1" x14ac:dyDescent="0.25">
      <c r="A37" s="1">
        <v>2038</v>
      </c>
      <c r="B37" s="1">
        <f>(('en niveau par secteurs'!AU38+'en niveau par secteurs'!AV38)-('en niveau par secteurs'!B38+'en niveau par secteurs'!C38))*(1+0.02)^9</f>
        <v>6917.4784851379472</v>
      </c>
      <c r="C37" s="1">
        <f>('en niveau par secteurs'!AW38-'en niveau par secteurs'!D38)</f>
        <v>3016.8209739999993</v>
      </c>
      <c r="D37" s="1">
        <f>(SUM('en niveau par secteurs'!AX38:BF38)-SUM('en niveau par secteurs'!E38:M38))*'en niveau par secteurs'!$CM$15</f>
        <v>13066.93984335648</v>
      </c>
      <c r="E37" s="1">
        <f>'en niveau par secteurs'!BG38-'en niveau par secteurs'!N38</f>
        <v>958.16242499998953</v>
      </c>
      <c r="F37" s="1">
        <f>(SUM('en niveau par secteurs'!BH38:BL38)-SUM('en niveau par secteurs'!O38:S38))*'en niveau par secteurs'!$CM$15</f>
        <v>4318.1555430052722</v>
      </c>
      <c r="G37" s="13">
        <f>SUM('en niveau par secteurs'!BO38:CE38)-SUM('en niveau par secteurs'!V38:AL38)</f>
        <v>-217.37374826209907</v>
      </c>
      <c r="H37" s="23">
        <f>(('en niveau par secteurs'!CP38+'en niveau par secteurs'!CF38+'en niveau par secteurs'!CQ38)/('en niveau par secteurs'!CR38+'en niveau par secteurs'!AM38+'en niveau par secteurs'!CS38)-1)*100</f>
        <v>0.47398726927345702</v>
      </c>
      <c r="I37" s="1">
        <f>'en niveau par secteurs'!CP38*'en niveau par secteurs'!CM38-'en niveau par secteurs'!CR38*'en niveau par secteurs'!AT38</f>
        <v>2483.2332861863561</v>
      </c>
      <c r="J37" s="1"/>
      <c r="K37" s="24">
        <f>'en niveau par secteurs'!CQ38*'en niveau par secteurs'!$CM$15-'en niveau par secteurs'!CS38*'en niveau par secteurs'!$AT$15</f>
        <v>-1564.1276042073732</v>
      </c>
      <c r="L37" s="17">
        <f>(('en niveau par secteurs'!BM38+'en niveau par secteurs'!BN38)/('en niveau par secteurs'!T38+'en niveau par secteurs'!U38)-1)*100</f>
        <v>14.68187321805785</v>
      </c>
      <c r="M37" s="1">
        <f>('en niveau par secteurs'!CU38/'en niveau par secteurs'!CV38-1)*100</f>
        <v>13.328470993222098</v>
      </c>
      <c r="N37" s="3"/>
    </row>
    <row r="38" spans="1:14" hidden="1" x14ac:dyDescent="0.25">
      <c r="A38" s="1">
        <v>2039</v>
      </c>
      <c r="B38" s="1">
        <f>(('en niveau par secteurs'!AU39+'en niveau par secteurs'!AV39)-('en niveau par secteurs'!B39+'en niveau par secteurs'!C39))*(1+0.02)^9</f>
        <v>7591.3886832553244</v>
      </c>
      <c r="C38" s="1">
        <f>('en niveau par secteurs'!AW39-'en niveau par secteurs'!D39)</f>
        <v>2518.6960420000005</v>
      </c>
      <c r="D38" s="1">
        <f>(SUM('en niveau par secteurs'!AX39:BF39)-SUM('en niveau par secteurs'!E39:M39))*'en niveau par secteurs'!$CM$15</f>
        <v>14548.708697684706</v>
      </c>
      <c r="E38" s="1">
        <f>'en niveau par secteurs'!BG39-'en niveau par secteurs'!N39</f>
        <v>1000.2618519999996</v>
      </c>
      <c r="F38" s="1">
        <f>(SUM('en niveau par secteurs'!BH39:BL39)-SUM('en niveau par secteurs'!O39:S39))*'en niveau par secteurs'!$CM$15</f>
        <v>4662.048417783938</v>
      </c>
      <c r="G38" s="13">
        <f>SUM('en niveau par secteurs'!BO39:CE39)-SUM('en niveau par secteurs'!V39:AL39)</f>
        <v>-71.913754930500545</v>
      </c>
      <c r="H38" s="23">
        <f>(('en niveau par secteurs'!CP39+'en niveau par secteurs'!CF39+'en niveau par secteurs'!CQ39)/('en niveau par secteurs'!CR39+'en niveau par secteurs'!AM39+'en niveau par secteurs'!CS39)-1)*100</f>
        <v>0.26991932858719814</v>
      </c>
      <c r="I38" s="1">
        <f>'en niveau par secteurs'!CP39*'en niveau par secteurs'!CM39-'en niveau par secteurs'!CR39*'en niveau par secteurs'!AT39</f>
        <v>2081.9804326719477</v>
      </c>
      <c r="J38" s="1"/>
      <c r="K38" s="24">
        <f>'en niveau par secteurs'!CQ39*'en niveau par secteurs'!$CM$15-'en niveau par secteurs'!CS39*'en niveau par secteurs'!$AT$15</f>
        <v>-1644.0547403781966</v>
      </c>
      <c r="L38" s="17">
        <f>(('en niveau par secteurs'!BM39+'en niveau par secteurs'!BN39)/('en niveau par secteurs'!T39+'en niveau par secteurs'!U39)-1)*100</f>
        <v>15.170661098217565</v>
      </c>
      <c r="M38" s="1">
        <f>('en niveau par secteurs'!CU39/'en niveau par secteurs'!CV39-1)*100</f>
        <v>13.863191463078795</v>
      </c>
      <c r="N38" s="3"/>
    </row>
    <row r="39" spans="1:14" hidden="1" x14ac:dyDescent="0.25">
      <c r="A39" s="1">
        <v>2040</v>
      </c>
      <c r="B39" s="1">
        <f>(('en niveau par secteurs'!AU40+'en niveau par secteurs'!AV40)-('en niveau par secteurs'!B40+'en niveau par secteurs'!C40))*(1+0.02)^9</f>
        <v>8256.5644326060374</v>
      </c>
      <c r="C39" s="1">
        <f>('en niveau par secteurs'!AW40-'en niveau par secteurs'!D40)</f>
        <v>2056.3237570000001</v>
      </c>
      <c r="D39" s="1">
        <f>(SUM('en niveau par secteurs'!AX40:BF40)-SUM('en niveau par secteurs'!E40:M40))*'en niveau par secteurs'!$CM$15</f>
        <v>16087.378641056983</v>
      </c>
      <c r="E39" s="1">
        <f>'en niveau par secteurs'!BG40-'en niveau par secteurs'!N40</f>
        <v>1042.1794859999991</v>
      </c>
      <c r="F39" s="1">
        <f>(SUM('en niveau par secteurs'!BH40:BL40)-SUM('en niveau par secteurs'!O40:S40))*'en niveau par secteurs'!$CM$15</f>
        <v>5006.3545665221591</v>
      </c>
      <c r="G39" s="13">
        <f>SUM('en niveau par secteurs'!BO40:CE40)-SUM('en niveau par secteurs'!V40:AL40)</f>
        <v>111.01361797609934</v>
      </c>
      <c r="H39" s="23">
        <f>(('en niveau par secteurs'!CP40+'en niveau par secteurs'!CF40+'en niveau par secteurs'!CQ40)/('en niveau par secteurs'!CR40+'en niveau par secteurs'!AM40+'en niveau par secteurs'!CS40)-1)*100</f>
        <v>7.0395248726873305E-2</v>
      </c>
      <c r="I39" s="1">
        <f>'en niveau par secteurs'!CP40*'en niveau par secteurs'!CM40-'en niveau par secteurs'!CR40*'en niveau par secteurs'!AT40</f>
        <v>1701.1727585134886</v>
      </c>
      <c r="J39" s="1"/>
      <c r="K39" s="24">
        <f>'en niveau par secteurs'!CQ40*'en niveau par secteurs'!$CM$15-'en niveau par secteurs'!CS40*'en niveau par secteurs'!$AT$15</f>
        <v>-1713.8410829702771</v>
      </c>
      <c r="L39" s="17">
        <f>(('en niveau par secteurs'!BM40+'en niveau par secteurs'!BN40)/('en niveau par secteurs'!T40+'en niveau par secteurs'!U40)-1)*100</f>
        <v>15.604128755265311</v>
      </c>
      <c r="M39" s="1">
        <f>('en niveau par secteurs'!CU40/'en niveau par secteurs'!CV40-1)*100</f>
        <v>14.391263782483254</v>
      </c>
      <c r="N39" s="3"/>
    </row>
    <row r="40" spans="1:14" hidden="1" x14ac:dyDescent="0.25">
      <c r="A40" s="1">
        <v>2041</v>
      </c>
      <c r="B40" s="1">
        <f>(('en niveau par secteurs'!AU41+'en niveau par secteurs'!AV41)-('en niveau par secteurs'!B41+'en niveau par secteurs'!C41))*(1+0.02)^9</f>
        <v>8909.9284749940271</v>
      </c>
      <c r="C40" s="1">
        <f>('en niveau par secteurs'!AW41-'en niveau par secteurs'!D41)</f>
        <v>1625.9381429999994</v>
      </c>
      <c r="D40" s="1">
        <f>(SUM('en niveau par secteurs'!AX41:BF41)-SUM('en niveau par secteurs'!E41:M41))*'en niveau par secteurs'!$CM$15</f>
        <v>17679.162985540625</v>
      </c>
      <c r="E40" s="1">
        <f>'en niveau par secteurs'!BG41-'en niveau par secteurs'!N41</f>
        <v>1081.114094999999</v>
      </c>
      <c r="F40" s="1">
        <f>(SUM('en niveau par secteurs'!BH41:BL41)-SUM('en niveau par secteurs'!O41:S41))*'en niveau par secteurs'!$CM$15</f>
        <v>5355.588230332286</v>
      </c>
      <c r="G40" s="13">
        <f>SUM('en niveau par secteurs'!BO41:CE41)-SUM('en niveau par secteurs'!V41:AL41)</f>
        <v>292.03109455270078</v>
      </c>
      <c r="H40" s="23">
        <f>(('en niveau par secteurs'!CP41+'en niveau par secteurs'!CF41+'en niveau par secteurs'!CQ41)/('en niveau par secteurs'!CR41+'en niveau par secteurs'!AM41+'en niveau par secteurs'!CS41)-1)*100</f>
        <v>-0.19826885947227257</v>
      </c>
      <c r="I40" s="1">
        <f>'en niveau par secteurs'!CP41*'en niveau par secteurs'!CM41-'en niveau par secteurs'!CR41*'en niveau par secteurs'!AT41</f>
        <v>1170.9104548868736</v>
      </c>
      <c r="J40" s="1"/>
      <c r="K40" s="24">
        <f>'en niveau par secteurs'!CQ41*'en niveau par secteurs'!$CM$15-'en niveau par secteurs'!CS41*'en niveau par secteurs'!$AT$15</f>
        <v>-1783.0158666011412</v>
      </c>
      <c r="L40" s="17">
        <f>(('en niveau par secteurs'!BM41+'en niveau par secteurs'!BN41)/('en niveau par secteurs'!T41+'en niveau par secteurs'!U41)-1)*100</f>
        <v>15.981589071297364</v>
      </c>
      <c r="M40" s="1">
        <f>('en niveau par secteurs'!CU41/'en niveau par secteurs'!CV41-1)*100</f>
        <v>14.871941483068095</v>
      </c>
      <c r="N40" s="3"/>
    </row>
    <row r="41" spans="1:14" hidden="1" x14ac:dyDescent="0.25">
      <c r="A41" s="1">
        <v>2042</v>
      </c>
      <c r="B41" s="1">
        <f>(('en niveau par secteurs'!AU42+'en niveau par secteurs'!AV42)-('en niveau par secteurs'!B42+'en niveau par secteurs'!C42))*(1+0.02)^9</f>
        <v>9549.4563797774099</v>
      </c>
      <c r="C41" s="1">
        <f>('en niveau par secteurs'!AW42-'en niveau par secteurs'!D42)</f>
        <v>1223.9493700000003</v>
      </c>
      <c r="D41" s="1">
        <f>(SUM('en niveau par secteurs'!AX42:BF42)-SUM('en niveau par secteurs'!E42:M42))*'en niveau par secteurs'!$CM$15</f>
        <v>19320.827642911496</v>
      </c>
      <c r="E41" s="1">
        <f>'en niveau par secteurs'!BG42-'en niveau par secteurs'!N42</f>
        <v>1117.3440880000107</v>
      </c>
      <c r="F41" s="1">
        <f>(SUM('en niveau par secteurs'!BH42:BL42)-SUM('en niveau par secteurs'!O42:S42))*'en niveau par secteurs'!$CM$15</f>
        <v>5714.1234294320866</v>
      </c>
      <c r="G41" s="13">
        <f>SUM('en niveau par secteurs'!BO42:CE42)-SUM('en niveau par secteurs'!V42:AL42)</f>
        <v>486.35808980919956</v>
      </c>
      <c r="H41" s="23">
        <f>(('en niveau par secteurs'!CP42+'en niveau par secteurs'!CF42+'en niveau par secteurs'!CQ42)/('en niveau par secteurs'!CR42+'en niveau par secteurs'!AM42+'en niveau par secteurs'!CS42)-1)*100</f>
        <v>-0.46622210986023704</v>
      </c>
      <c r="I41" s="1">
        <f>'en niveau par secteurs'!CP42*'en niveau par secteurs'!CM42-'en niveau par secteurs'!CR42*'en niveau par secteurs'!AT42</f>
        <v>646.80326476465893</v>
      </c>
      <c r="J41" s="1"/>
      <c r="K41" s="24">
        <f>'en niveau par secteurs'!CQ42*'en niveau par secteurs'!$CM$15-'en niveau par secteurs'!CS42*'en niveau par secteurs'!$AT$15</f>
        <v>-1841.78983415314</v>
      </c>
      <c r="L41" s="17">
        <f>(('en niveau par secteurs'!BM42+'en niveau par secteurs'!BN42)/('en niveau par secteurs'!T42+'en niveau par secteurs'!U42)-1)*100</f>
        <v>16.304148110021764</v>
      </c>
      <c r="M41" s="1">
        <f>('en niveau par secteurs'!CU42/'en niveau par secteurs'!CV42-1)*100</f>
        <v>15.324478663768959</v>
      </c>
      <c r="N41" s="3"/>
    </row>
    <row r="42" spans="1:14" hidden="1" x14ac:dyDescent="0.25">
      <c r="A42" s="1">
        <v>2043</v>
      </c>
      <c r="B42" s="1">
        <f>(('en niveau par secteurs'!AU43+'en niveau par secteurs'!AV43)-('en niveau par secteurs'!B43+'en niveau par secteurs'!C43))*(1+0.02)^9</f>
        <v>10174.051053173267</v>
      </c>
      <c r="C42" s="1">
        <f>('en niveau par secteurs'!AW43-'en niveau par secteurs'!D43)</f>
        <v>847.04856699999982</v>
      </c>
      <c r="D42" s="1">
        <f>(SUM('en niveau par secteurs'!AX43:BF43)-SUM('en niveau par secteurs'!E43:M43))*'en niveau par secteurs'!$CM$15</f>
        <v>21009.202441705307</v>
      </c>
      <c r="E42" s="1">
        <f>'en niveau par secteurs'!BG43-'en niveau par secteurs'!N43</f>
        <v>1151.2558809999991</v>
      </c>
      <c r="F42" s="1">
        <f>(SUM('en niveau par secteurs'!BH43:BL43)-SUM('en niveau par secteurs'!O43:S43))*'en niveau par secteurs'!$CM$15</f>
        <v>6086.6283595208733</v>
      </c>
      <c r="G42" s="13">
        <f>SUM('en niveau par secteurs'!BO43:CE43)-SUM('en niveau par secteurs'!V43:AL43)</f>
        <v>692.49267214039992</v>
      </c>
      <c r="H42" s="23">
        <f>(('en niveau par secteurs'!CP43+'en niveau par secteurs'!CF43+'en niveau par secteurs'!CQ43)/('en niveau par secteurs'!CR43+'en niveau par secteurs'!AM43+'en niveau par secteurs'!CS43)-1)*100</f>
        <v>-0.71728939449888784</v>
      </c>
      <c r="I42" s="1">
        <f>'en niveau par secteurs'!CP43*'en niveau par secteurs'!CM43-'en niveau par secteurs'!CR43*'en niveau par secteurs'!AT43</f>
        <v>164.13361726869368</v>
      </c>
      <c r="J42" s="1"/>
      <c r="K42" s="24">
        <f>'en niveau par secteurs'!CQ43*'en niveau par secteurs'!$CM$15-'en niveau par secteurs'!CS43*'en niveau par secteurs'!$AT$15</f>
        <v>-1888.7101926567702</v>
      </c>
      <c r="L42" s="17">
        <f>(('en niveau par secteurs'!BM43+'en niveau par secteurs'!BN43)/('en niveau par secteurs'!T43+'en niveau par secteurs'!U43)-1)*100</f>
        <v>16.574424639132658</v>
      </c>
      <c r="M42" s="1">
        <f>('en niveau par secteurs'!CU43/'en niveau par secteurs'!CV43-1)*100</f>
        <v>15.752350715147845</v>
      </c>
      <c r="N42" s="3"/>
    </row>
    <row r="43" spans="1:14" hidden="1" x14ac:dyDescent="0.25">
      <c r="A43" s="1">
        <v>2044</v>
      </c>
      <c r="B43" s="1">
        <f>(('en niveau par secteurs'!AU44+'en niveau par secteurs'!AV44)-('en niveau par secteurs'!B44+'en niveau par secteurs'!C44))*(1+0.02)^9</f>
        <v>10784.438205583165</v>
      </c>
      <c r="C43" s="1">
        <f>('en niveau par secteurs'!AW44-'en niveau par secteurs'!D44)</f>
        <v>493.57161599999927</v>
      </c>
      <c r="D43" s="1">
        <f>(SUM('en niveau par secteurs'!AX44:BF44)-SUM('en niveau par secteurs'!E44:M44))*'en niveau par secteurs'!$CM$15</f>
        <v>22743.588969503671</v>
      </c>
      <c r="E43" s="1">
        <f>'en niveau par secteurs'!BG44-'en niveau par secteurs'!N44</f>
        <v>1183.6386290000009</v>
      </c>
      <c r="F43" s="1">
        <f>(SUM('en niveau par secteurs'!BH44:BL44)-SUM('en niveau par secteurs'!O44:S44))*'en niveau par secteurs'!$CM$15</f>
        <v>6478.9841513013052</v>
      </c>
      <c r="G43" s="13">
        <f>SUM('en niveau par secteurs'!BO44:CE44)-SUM('en niveau par secteurs'!V44:AL44)</f>
        <v>1006.7241487864003</v>
      </c>
      <c r="H43" s="23">
        <f>(('en niveau par secteurs'!CP44+'en niveau par secteurs'!CF44+'en niveau par secteurs'!CQ44)/('en niveau par secteurs'!CR44+'en niveau par secteurs'!AM44+'en niveau par secteurs'!CS44)-1)*100</f>
        <v>-0.95144441502849064</v>
      </c>
      <c r="I43" s="1">
        <f>'en niveau par secteurs'!CP44*'en niveau par secteurs'!CM44-'en niveau par secteurs'!CR44*'en niveau par secteurs'!AT44</f>
        <v>-279.66001082608648</v>
      </c>
      <c r="J43" s="1"/>
      <c r="K43" s="24">
        <f>'en niveau par secteurs'!CQ44*'en niveau par secteurs'!$CM$15-'en niveau par secteurs'!CS44*'en niveau par secteurs'!$AT$15</f>
        <v>-1924.830075138234</v>
      </c>
      <c r="L43" s="17">
        <f>(('en niveau par secteurs'!BM44+'en niveau par secteurs'!BN44)/('en niveau par secteurs'!T44+'en niveau par secteurs'!U44)-1)*100</f>
        <v>16.796779647567295</v>
      </c>
      <c r="M43" s="1">
        <f>('en niveau par secteurs'!CU44/'en niveau par secteurs'!CV44-1)*100</f>
        <v>16.172459702432263</v>
      </c>
      <c r="N43" s="3"/>
    </row>
    <row r="44" spans="1:14" hidden="1" x14ac:dyDescent="0.25">
      <c r="A44" s="1">
        <v>2045</v>
      </c>
      <c r="B44" s="1">
        <f>(('en niveau par secteurs'!AU45+'en niveau par secteurs'!AV45)-('en niveau par secteurs'!B45+'en niveau par secteurs'!C45))*(1+0.02)^9</f>
        <v>11388.102940782901</v>
      </c>
      <c r="C44" s="1">
        <f>('en niveau par secteurs'!AW45-'en niveau par secteurs'!D45)</f>
        <v>201.14930899999945</v>
      </c>
      <c r="D44" s="1">
        <f>(SUM('en niveau par secteurs'!AX45:BF45)-SUM('en niveau par secteurs'!E45:M45))*'en niveau par secteurs'!$CM$15</f>
        <v>24530.218448669493</v>
      </c>
      <c r="E44" s="1">
        <f>'en niveau par secteurs'!BG45-'en niveau par secteurs'!N45</f>
        <v>1218.5979490000009</v>
      </c>
      <c r="F44" s="1">
        <f>(SUM('en niveau par secteurs'!BH45:BL45)-SUM('en niveau par secteurs'!O45:S45))*'en niveau par secteurs'!$CM$15</f>
        <v>6907.0646090525215</v>
      </c>
      <c r="G44" s="13">
        <f>SUM('en niveau par secteurs'!BO45:CE45)-SUM('en niveau par secteurs'!V45:AL45)</f>
        <v>1294.9555945981992</v>
      </c>
      <c r="H44" s="23">
        <f>(('en niveau par secteurs'!CP45+'en niveau par secteurs'!CF45+'en niveau par secteurs'!CQ45)/('en niveau par secteurs'!CR45+'en niveau par secteurs'!AM45+'en niveau par secteurs'!CS45)-1)*100</f>
        <v>-1.0248468689856738</v>
      </c>
      <c r="I44" s="1">
        <f>'en niveau par secteurs'!CP45*'en niveau par secteurs'!CM45-'en niveau par secteurs'!CR45*'en niveau par secteurs'!AT45</f>
        <v>-365.47704909389438</v>
      </c>
      <c r="J44" s="1"/>
      <c r="K44" s="24">
        <f>'en niveau par secteurs'!CQ45*'en niveau par secteurs'!$CM$15-'en niveau par secteurs'!CS45*'en niveau par secteurs'!$AT$15</f>
        <v>-1927.0931670199789</v>
      </c>
      <c r="L44" s="17">
        <f>(('en niveau par secteurs'!BM45+'en niveau par secteurs'!BN45)/('en niveau par secteurs'!T45+'en niveau par secteurs'!U45)-1)*100</f>
        <v>17.000073244649471</v>
      </c>
      <c r="M44" s="1">
        <f>('en niveau par secteurs'!CU45/'en niveau par secteurs'!CV45-1)*100</f>
        <v>16.619646081594475</v>
      </c>
      <c r="N44" s="3"/>
    </row>
    <row r="45" spans="1:14" hidden="1" x14ac:dyDescent="0.25">
      <c r="A45" s="1">
        <v>2046</v>
      </c>
      <c r="B45" s="1">
        <f>(('en niveau par secteurs'!AU46+'en niveau par secteurs'!AV46)-('en niveau par secteurs'!B46+'en niveau par secteurs'!C46))*(1+0.02)^9</f>
        <v>11987.118303389863</v>
      </c>
      <c r="C45" s="1">
        <f>('en niveau par secteurs'!AW46-'en niveau par secteurs'!D46)</f>
        <v>-81.892503000000033</v>
      </c>
      <c r="D45" s="1">
        <f>(SUM('en niveau par secteurs'!AX46:BF46)-SUM('en niveau par secteurs'!E46:M46))*'en niveau par secteurs'!$CM$15</f>
        <v>26362.136840036725</v>
      </c>
      <c r="E45" s="1">
        <f>'en niveau par secteurs'!BG46-'en niveau par secteurs'!N46</f>
        <v>1254.263649999999</v>
      </c>
      <c r="F45" s="1">
        <f>(SUM('en niveau par secteurs'!BH46:BL46)-SUM('en niveau par secteurs'!O46:S46))*'en niveau par secteurs'!$CM$15</f>
        <v>7371.9179424187605</v>
      </c>
      <c r="G45" s="13">
        <f>SUM('en niveau par secteurs'!BO46:CE46)-SUM('en niveau par secteurs'!V46:AL46)</f>
        <v>1535.5369200374989</v>
      </c>
      <c r="H45" s="23">
        <f>(('en niveau par secteurs'!CP46+'en niveau par secteurs'!CF46+'en niveau par secteurs'!CQ46)/('en niveau par secteurs'!CR46+'en niveau par secteurs'!AM46+'en niveau par secteurs'!CS46)-1)*100</f>
        <v>-1.0810951698452476</v>
      </c>
      <c r="I45" s="1">
        <f>'en niveau par secteurs'!CP46*'en niveau par secteurs'!CM46-'en niveau par secteurs'!CR46*'en niveau par secteurs'!AT46</f>
        <v>-425.02979065241715</v>
      </c>
      <c r="J45" s="1"/>
      <c r="K45" s="24">
        <f>'en niveau par secteurs'!CQ46*'en niveau par secteurs'!$CM$15-'en niveau par secteurs'!CS46*'en niveau par secteurs'!$AT$15</f>
        <v>-1925.2201884966198</v>
      </c>
      <c r="L45" s="17">
        <f>(('en niveau par secteurs'!BM46+'en niveau par secteurs'!BN46)/('en niveau par secteurs'!T46+'en niveau par secteurs'!U46)-1)*100</f>
        <v>17.185505456592189</v>
      </c>
      <c r="M45" s="1">
        <f>('en niveau par secteurs'!CU46/'en niveau par secteurs'!CV46-1)*100</f>
        <v>17.052616123574293</v>
      </c>
      <c r="N45" s="3"/>
    </row>
    <row r="46" spans="1:14" hidden="1" x14ac:dyDescent="0.25">
      <c r="A46" s="1">
        <v>2047</v>
      </c>
      <c r="B46" s="1">
        <f>(('en niveau par secteurs'!AU47+'en niveau par secteurs'!AV47)-('en niveau par secteurs'!B47+'en niveau par secteurs'!C47))*(1+0.02)^9</f>
        <v>12581.841579473479</v>
      </c>
      <c r="C46" s="1">
        <f>('en niveau par secteurs'!AW47-'en niveau par secteurs'!D47)</f>
        <v>-356.74515400000018</v>
      </c>
      <c r="D46" s="1">
        <f>(SUM('en niveau par secteurs'!AX47:BF47)-SUM('en niveau par secteurs'!E47:M47))*'en niveau par secteurs'!$CM$15</f>
        <v>28231.524588546905</v>
      </c>
      <c r="E46" s="1">
        <f>'en niveau par secteurs'!BG47-'en niveau par secteurs'!N47</f>
        <v>1289.3421500000004</v>
      </c>
      <c r="F46" s="1">
        <f>(SUM('en niveau par secteurs'!BH47:BL47)-SUM('en niveau par secteurs'!O47:S47))*'en niveau par secteurs'!$CM$15</f>
        <v>7876.1499909438262</v>
      </c>
      <c r="G46" s="13">
        <f>SUM('en niveau par secteurs'!BO47:CE47)-SUM('en niveau par secteurs'!V47:AL47)</f>
        <v>1626.0152821695001</v>
      </c>
      <c r="H46" s="23">
        <f>(('en niveau par secteurs'!CP47+'en niveau par secteurs'!CF47+'en niveau par secteurs'!CQ47)/('en niveau par secteurs'!CR47+'en niveau par secteurs'!AM47+'en niveau par secteurs'!CS47)-1)*100</f>
        <v>-1.126431389251481</v>
      </c>
      <c r="I46" s="1">
        <f>'en niveau par secteurs'!CP47*'en niveau par secteurs'!CM47-'en niveau par secteurs'!CR47*'en niveau par secteurs'!AT47</f>
        <v>-472.87859658783628</v>
      </c>
      <c r="J46" s="1"/>
      <c r="K46" s="24">
        <f>'en niveau par secteurs'!CQ47*'en niveau par secteurs'!$CM$15-'en niveau par secteurs'!CS47*'en niveau par secteurs'!$AT$15</f>
        <v>-1920.7771135844232</v>
      </c>
      <c r="L46" s="17">
        <f>(('en niveau par secteurs'!BM47+'en niveau par secteurs'!BN47)/('en niveau par secteurs'!T47+'en niveau par secteurs'!U47)-1)*100</f>
        <v>17.352866930465339</v>
      </c>
      <c r="M46" s="1">
        <f>('en niveau par secteurs'!CU47/'en niveau par secteurs'!CV47-1)*100</f>
        <v>17.450270132207812</v>
      </c>
      <c r="N46" s="3"/>
    </row>
    <row r="47" spans="1:14" hidden="1" x14ac:dyDescent="0.25">
      <c r="A47" s="1">
        <v>2048</v>
      </c>
      <c r="B47" s="1">
        <f>(('en niveau par secteurs'!AU48+'en niveau par secteurs'!AV48)-('en niveau par secteurs'!B48+'en niveau par secteurs'!C48))*(1+0.02)^9</f>
        <v>13171.950078504002</v>
      </c>
      <c r="C47" s="1">
        <f>('en niveau par secteurs'!AW48-'en niveau par secteurs'!D48)</f>
        <v>-622.88686700000017</v>
      </c>
      <c r="D47" s="1">
        <f>(SUM('en niveau par secteurs'!AX48:BF48)-SUM('en niveau par secteurs'!E48:M48))*'en niveau par secteurs'!$CM$15</f>
        <v>30133.712484699019</v>
      </c>
      <c r="E47" s="1">
        <f>'en niveau par secteurs'!BG48-'en niveau par secteurs'!N48</f>
        <v>1324.0419499999989</v>
      </c>
      <c r="F47" s="1">
        <f>(SUM('en niveau par secteurs'!BH48:BL48)-SUM('en niveau par secteurs'!O48:S48))*'en niveau par secteurs'!$CM$15</f>
        <v>8423.3607618698297</v>
      </c>
      <c r="G47" s="13">
        <f>SUM('en niveau par secteurs'!BO48:CE48)-SUM('en niveau par secteurs'!V48:AL48)</f>
        <v>1718.9388504040999</v>
      </c>
      <c r="H47" s="23">
        <f>(('en niveau par secteurs'!CP48+'en niveau par secteurs'!CF48+'en niveau par secteurs'!CQ48)/('en niveau par secteurs'!CR48+'en niveau par secteurs'!AM48+'en niveau par secteurs'!CS48)-1)*100</f>
        <v>-1.1632525448503461</v>
      </c>
      <c r="I47" s="1">
        <f>'en niveau par secteurs'!CP48*'en niveau par secteurs'!CM48-'en niveau par secteurs'!CR48*'en niveau par secteurs'!AT48</f>
        <v>-510.08509243498872</v>
      </c>
      <c r="J47" s="1"/>
      <c r="K47" s="24">
        <f>'en niveau par secteurs'!CQ48*'en niveau par secteurs'!$CM$15-'en niveau par secteurs'!CS48*'en niveau par secteurs'!$AT$15</f>
        <v>-1914.1560064089135</v>
      </c>
      <c r="L47" s="17">
        <f>(('en niveau par secteurs'!BM48+'en niveau par secteurs'!BN48)/('en niveau par secteurs'!T48+'en niveau par secteurs'!U48)-1)*100</f>
        <v>17.503759895609772</v>
      </c>
      <c r="M47" s="1">
        <f>('en niveau par secteurs'!CU48/'en niveau par secteurs'!CV48-1)*100</f>
        <v>17.840118381587921</v>
      </c>
      <c r="N47" s="3"/>
    </row>
    <row r="48" spans="1:14" hidden="1" x14ac:dyDescent="0.25">
      <c r="A48" s="1">
        <v>2049</v>
      </c>
      <c r="B48" s="1">
        <f>(('en niveau par secteurs'!AU49+'en niveau par secteurs'!AV49)-('en niveau par secteurs'!B49+'en niveau par secteurs'!C49))*(1+0.02)^9</f>
        <v>9247.1706992251493</v>
      </c>
      <c r="C48" s="1">
        <f>('en niveau par secteurs'!AW49-'en niveau par secteurs'!D49)</f>
        <v>-1819.02412</v>
      </c>
      <c r="D48" s="1">
        <f>(SUM('en niveau par secteurs'!AX49:BF49)-SUM('en niveau par secteurs'!E49:M49))*'en niveau par secteurs'!$CM$15</f>
        <v>11857.480496182783</v>
      </c>
      <c r="E48" s="1">
        <f>'en niveau par secteurs'!BG49-'en niveau par secteurs'!N49</f>
        <v>728.93986000000041</v>
      </c>
      <c r="F48" s="1">
        <f>(SUM('en niveau par secteurs'!BH49:BL49)-SUM('en niveau par secteurs'!O49:S49))*'en niveau par secteurs'!$CM$15</f>
        <v>29408.295109936109</v>
      </c>
      <c r="G48" s="13">
        <f>SUM('en niveau par secteurs'!BO49:CE49)-SUM('en niveau par secteurs'!V49:AL49)</f>
        <v>1801.9812258010988</v>
      </c>
      <c r="H48" s="23" t="e">
        <f>(('en niveau par secteurs'!CP49+'en niveau par secteurs'!CF49+'en niveau par secteurs'!CQ49)/('en niveau par secteurs'!CR49+'en niveau par secteurs'!AM49+'en niveau par secteurs'!CS49)-1)*100</f>
        <v>#DIV/0!</v>
      </c>
      <c r="I48" s="1">
        <f>'en niveau par secteurs'!CP49*'en niveau par secteurs'!CM49-'en niveau par secteurs'!CR49*'en niveau par secteurs'!AT49</f>
        <v>-623.29949184171141</v>
      </c>
      <c r="J48" s="1"/>
      <c r="K48" s="24" t="e">
        <f>'en niveau par secteurs'!CQ49*'en niveau par secteurs'!$CM$15-'en niveau par secteurs'!CS49*'en niveau par secteurs'!$AT$15</f>
        <v>#DIV/0!</v>
      </c>
      <c r="L48" s="17">
        <f>(('en niveau par secteurs'!BM49+'en niveau par secteurs'!BN49)/('en niveau par secteurs'!T49+'en niveau par secteurs'!U49)-1)*100</f>
        <v>10.842020252979312</v>
      </c>
      <c r="M48" s="1" t="e">
        <f>('en niveau par secteurs'!CU49/'en niveau par secteurs'!CV49-1)*100</f>
        <v>#DIV/0!</v>
      </c>
      <c r="N48" s="3"/>
    </row>
    <row r="49" spans="1:14" hidden="1" x14ac:dyDescent="0.25">
      <c r="A49" s="1">
        <v>2050</v>
      </c>
      <c r="B49" s="1">
        <f>(('en niveau par secteurs'!AU50+'en niveau par secteurs'!AV50)-('en niveau par secteurs'!B50+'en niveau par secteurs'!C50))*(1+0.02)^9</f>
        <v>9616.0538835790667</v>
      </c>
      <c r="C49" s="1">
        <f>('en niveau par secteurs'!AW50-'en niveau par secteurs'!D50)</f>
        <v>-1982.4248020000005</v>
      </c>
      <c r="D49" s="1">
        <f>(SUM('en niveau par secteurs'!AX50:BF50)-SUM('en niveau par secteurs'!E50:M50))*'en niveau par secteurs'!$CM$15</f>
        <v>12414.834967646981</v>
      </c>
      <c r="E49" s="1">
        <f>'en niveau par secteurs'!BG50-'en niveau par secteurs'!N50</f>
        <v>729.60555999999997</v>
      </c>
      <c r="F49" s="1">
        <f>(SUM('en niveau par secteurs'!BH50:BL50)-SUM('en niveau par secteurs'!O50:S50))*'en niveau par secteurs'!$CM$15</f>
        <v>30931.970248298454</v>
      </c>
      <c r="G49" s="13">
        <f>SUM('en niveau par secteurs'!BO50:CE50)-SUM('en niveau par secteurs'!V50:AL50)</f>
        <v>1753.0298007963993</v>
      </c>
      <c r="H49" s="23" t="e">
        <f>(('en niveau par secteurs'!CP50+'en niveau par secteurs'!CF50+'en niveau par secteurs'!CQ50)/('en niveau par secteurs'!CR50+'en niveau par secteurs'!AM50+'en niveau par secteurs'!CS50)-1)*100</f>
        <v>#DIV/0!</v>
      </c>
      <c r="I49" s="1">
        <f>'en niveau par secteurs'!CP50*'en niveau par secteurs'!CM50-'en niveau par secteurs'!CR50*'en niveau par secteurs'!AT50</f>
        <v>-615.30641015340643</v>
      </c>
      <c r="J49" s="1"/>
      <c r="K49" s="24" t="e">
        <f>'en niveau par secteurs'!CQ50*'en niveau par secteurs'!$CM$15-'en niveau par secteurs'!CS50*'en niveau par secteurs'!$AT$15</f>
        <v>#DIV/0!</v>
      </c>
      <c r="L49" s="17">
        <f>(('en niveau par secteurs'!BM50+'en niveau par secteurs'!BN50)/('en niveau par secteurs'!T50+'en niveau par secteurs'!U50)-1)*100</f>
        <v>10.774055256744553</v>
      </c>
      <c r="M49" s="1" t="e">
        <f>('en niveau par secteurs'!CU50/'en niveau par secteurs'!CV50-1)*100</f>
        <v>#DIV/0!</v>
      </c>
      <c r="N49" s="3"/>
    </row>
    <row r="50" spans="1:14" hidden="1" x14ac:dyDescent="0.25">
      <c r="A50" s="3">
        <v>2051</v>
      </c>
      <c r="B50" s="1">
        <f>(('en niveau par secteurs'!AU51+'en niveau par secteurs'!AV51)-('en niveau par secteurs'!B51+'en niveau par secteurs'!C51))*(1+0.02)^9</f>
        <v>0</v>
      </c>
      <c r="C50" s="1">
        <f>('en niveau par secteurs'!AW51-'en niveau par secteurs'!D51)</f>
        <v>0</v>
      </c>
      <c r="D50" s="1">
        <f>(SUM('en niveau par secteurs'!AX51:BF51)-SUM('en niveau par secteurs'!E51:M51))*'en niveau par secteurs'!$CM$15</f>
        <v>0</v>
      </c>
      <c r="E50" s="1">
        <f>'en niveau par secteurs'!BG51-'en niveau par secteurs'!N51</f>
        <v>0</v>
      </c>
      <c r="F50" s="1">
        <f>(SUM('en niveau par secteurs'!BH51:BL51)-SUM('en niveau par secteurs'!O51:S51))*'en niveau par secteurs'!$CM$15</f>
        <v>0</v>
      </c>
      <c r="G50" s="13">
        <f>SUM('en niveau par secteurs'!BO51:CE51)-SUM('en niveau par secteurs'!V51:AL51)</f>
        <v>0</v>
      </c>
      <c r="H50" s="25" t="e">
        <f>(('en niveau par secteurs'!CP51+'en niveau par secteurs'!CF51+'en niveau par secteurs'!CQ51)/('en niveau par secteurs'!CR51+'en niveau par secteurs'!AM51+'en niveau par secteurs'!CS51)-1)*100</f>
        <v>#DIV/0!</v>
      </c>
      <c r="I50" s="1">
        <f>'en niveau par secteurs'!CP51*'en niveau par secteurs'!CM51-'en niveau par secteurs'!CR51*'en niveau par secteurs'!AT51</f>
        <v>0</v>
      </c>
      <c r="J50" s="26"/>
      <c r="K50" s="24">
        <f>'en niveau par secteurs'!CQ51*'en niveau par secteurs'!$CM$15-'en niveau par secteurs'!CS51*'en niveau par secteurs'!$AT$15</f>
        <v>0</v>
      </c>
      <c r="L50" s="3" t="e">
        <f>(('en niveau par secteurs'!BM51+'en niveau par secteurs'!BN51)/('en niveau par secteurs'!T51+'en niveau par secteurs'!U51)-1)*100</f>
        <v>#DIV/0!</v>
      </c>
      <c r="M50" s="3" t="e">
        <f>('en niveau par secteurs'!CU51/'en niveau par secteurs'!CV51-1)*100</f>
        <v>#DIV/0!</v>
      </c>
      <c r="N50" s="3"/>
    </row>
    <row r="51" spans="1:14" hidden="1" x14ac:dyDescent="0.25">
      <c r="A51" s="3">
        <v>2052</v>
      </c>
      <c r="B51" s="1">
        <f>(('en niveau par secteurs'!AU52+'en niveau par secteurs'!AV52)-('en niveau par secteurs'!B52+'en niveau par secteurs'!C52))*(1+0.02)^9</f>
        <v>0</v>
      </c>
      <c r="C51" s="1">
        <f>('en niveau par secteurs'!AW52-'en niveau par secteurs'!D52)</f>
        <v>0</v>
      </c>
      <c r="D51" s="1">
        <f>(SUM('en niveau par secteurs'!AX52:BF52)-SUM('en niveau par secteurs'!E52:M52))*'en niveau par secteurs'!$CM$15</f>
        <v>0</v>
      </c>
      <c r="E51" s="1">
        <f>'en niveau par secteurs'!BG52-'en niveau par secteurs'!N52</f>
        <v>0</v>
      </c>
      <c r="F51" s="1">
        <f>(SUM('en niveau par secteurs'!BH52:BL52)-SUM('en niveau par secteurs'!O52:S52))*'en niveau par secteurs'!$CM$15</f>
        <v>0</v>
      </c>
      <c r="G51" s="13">
        <f>SUM('en niveau par secteurs'!BO52:CE52)-SUM('en niveau par secteurs'!V52:AL52)</f>
        <v>0</v>
      </c>
      <c r="H51" s="25" t="e">
        <f>(('en niveau par secteurs'!CP52+'en niveau par secteurs'!CF52+'en niveau par secteurs'!CQ52)/('en niveau par secteurs'!CR52+'en niveau par secteurs'!AM52+'en niveau par secteurs'!CS52)-1)*100</f>
        <v>#DIV/0!</v>
      </c>
      <c r="I51" s="1">
        <f>'en niveau par secteurs'!CP52*'en niveau par secteurs'!CM52-'en niveau par secteurs'!CR52*'en niveau par secteurs'!AT52</f>
        <v>0</v>
      </c>
      <c r="J51" s="26"/>
      <c r="K51" s="24">
        <f>'en niveau par secteurs'!CQ52*'en niveau par secteurs'!$CM$15-'en niveau par secteurs'!CS52*'en niveau par secteurs'!$AT$15</f>
        <v>0</v>
      </c>
      <c r="L51" s="3" t="e">
        <f>(('en niveau par secteurs'!BM52+'en niveau par secteurs'!BN52)/('en niveau par secteurs'!T52+'en niveau par secteurs'!U52)-1)*100</f>
        <v>#DIV/0!</v>
      </c>
      <c r="M51" s="3" t="e">
        <f>('en niveau par secteurs'!CU52/'en niveau par secteurs'!CV52-1)*100</f>
        <v>#DIV/0!</v>
      </c>
      <c r="N51" s="3"/>
    </row>
    <row r="52" spans="1:14" hidden="1" x14ac:dyDescent="0.25">
      <c r="A52" s="3">
        <v>2053</v>
      </c>
      <c r="B52" s="1">
        <f>(('en niveau par secteurs'!AU53+'en niveau par secteurs'!AV53)-('en niveau par secteurs'!B53+'en niveau par secteurs'!C53))*(1+0.02)^9</f>
        <v>0</v>
      </c>
      <c r="C52" s="1">
        <f>('en niveau par secteurs'!AW53-'en niveau par secteurs'!D53)</f>
        <v>0</v>
      </c>
      <c r="D52" s="1">
        <f>(SUM('en niveau par secteurs'!AX53:BF53)-SUM('en niveau par secteurs'!E53:M53))*'en niveau par secteurs'!$CM$15</f>
        <v>0</v>
      </c>
      <c r="E52" s="1">
        <f>'en niveau par secteurs'!BG53-'en niveau par secteurs'!N53</f>
        <v>0</v>
      </c>
      <c r="F52" s="1">
        <f>(SUM('en niveau par secteurs'!BH53:BL53)-SUM('en niveau par secteurs'!O53:S53))*'en niveau par secteurs'!$CM$15</f>
        <v>0</v>
      </c>
      <c r="G52" s="13">
        <f>SUM('en niveau par secteurs'!BO53:CE53)-SUM('en niveau par secteurs'!V53:AL53)</f>
        <v>0</v>
      </c>
      <c r="H52" s="25" t="e">
        <f>(('en niveau par secteurs'!CP53+'en niveau par secteurs'!CF53+'en niveau par secteurs'!CQ53)/('en niveau par secteurs'!CR53+'en niveau par secteurs'!AM53+'en niveau par secteurs'!CS53)-1)*100</f>
        <v>#DIV/0!</v>
      </c>
      <c r="I52" s="1">
        <f>'en niveau par secteurs'!CP53*'en niveau par secteurs'!CM53-'en niveau par secteurs'!CR53*'en niveau par secteurs'!AT53</f>
        <v>0</v>
      </c>
      <c r="J52" s="26"/>
      <c r="K52" s="24">
        <f>'en niveau par secteurs'!CQ53*'en niveau par secteurs'!$CM$15-'en niveau par secteurs'!CS53*'en niveau par secteurs'!$AT$15</f>
        <v>0</v>
      </c>
      <c r="L52" s="3" t="e">
        <f>(('en niveau par secteurs'!BM53+'en niveau par secteurs'!BN53)/('en niveau par secteurs'!T53+'en niveau par secteurs'!U53)-1)*100</f>
        <v>#DIV/0!</v>
      </c>
      <c r="M52" s="3" t="e">
        <f>('en niveau par secteurs'!CU53/'en niveau par secteurs'!CV53-1)*100</f>
        <v>#DIV/0!</v>
      </c>
      <c r="N52" s="3"/>
    </row>
    <row r="53" spans="1:14" hidden="1" x14ac:dyDescent="0.25">
      <c r="A53" s="3">
        <v>2054</v>
      </c>
      <c r="B53" s="1">
        <f>(('en niveau par secteurs'!AU54+'en niveau par secteurs'!AV54)-('en niveau par secteurs'!B54+'en niveau par secteurs'!C54))*(1+0.02)^9</f>
        <v>0</v>
      </c>
      <c r="C53" s="1">
        <f>('en niveau par secteurs'!AW54-'en niveau par secteurs'!D54)</f>
        <v>0</v>
      </c>
      <c r="D53" s="1">
        <f>(SUM('en niveau par secteurs'!AX54:BF54)-SUM('en niveau par secteurs'!E54:M54))*'en niveau par secteurs'!$CM$15</f>
        <v>0</v>
      </c>
      <c r="E53" s="1">
        <f>'en niveau par secteurs'!BG54-'en niveau par secteurs'!N54</f>
        <v>0</v>
      </c>
      <c r="F53" s="1">
        <f>(SUM('en niveau par secteurs'!BH54:BL54)-SUM('en niveau par secteurs'!O54:S54))*'en niveau par secteurs'!$CM$15</f>
        <v>0</v>
      </c>
      <c r="G53" s="13">
        <f>SUM('en niveau par secteurs'!BO54:CE54)-SUM('en niveau par secteurs'!V54:AL54)</f>
        <v>0</v>
      </c>
      <c r="H53" s="25" t="e">
        <f>(('en niveau par secteurs'!CP54+'en niveau par secteurs'!CF54+'en niveau par secteurs'!CQ54)/('en niveau par secteurs'!CR54+'en niveau par secteurs'!AM54+'en niveau par secteurs'!CS54)-1)*100</f>
        <v>#DIV/0!</v>
      </c>
      <c r="I53" s="1">
        <f>'en niveau par secteurs'!CP54*'en niveau par secteurs'!CM54-'en niveau par secteurs'!CR54*'en niveau par secteurs'!AT54</f>
        <v>0</v>
      </c>
      <c r="J53" s="26"/>
      <c r="K53" s="24">
        <f>'en niveau par secteurs'!CQ54*'en niveau par secteurs'!$CM$15-'en niveau par secteurs'!CS54*'en niveau par secteurs'!$AT$15</f>
        <v>0</v>
      </c>
      <c r="L53" s="3" t="e">
        <f>(('en niveau par secteurs'!BM54+'en niveau par secteurs'!BN54)/('en niveau par secteurs'!T54+'en niveau par secteurs'!U54)-1)*100</f>
        <v>#DIV/0!</v>
      </c>
      <c r="M53" s="3" t="e">
        <f>('en niveau par secteurs'!CU54/'en niveau par secteurs'!CV54-1)*100</f>
        <v>#DIV/0!</v>
      </c>
      <c r="N53" s="3"/>
    </row>
    <row r="54" spans="1:14" hidden="1" x14ac:dyDescent="0.25">
      <c r="A54" s="3">
        <v>2055</v>
      </c>
      <c r="B54" s="1">
        <f>(('en niveau par secteurs'!AU55+'en niveau par secteurs'!AV55)-('en niveau par secteurs'!B55+'en niveau par secteurs'!C55))*(1+0.02)^9</f>
        <v>0</v>
      </c>
      <c r="C54" s="1">
        <f>('en niveau par secteurs'!AW55-'en niveau par secteurs'!D55)</f>
        <v>0</v>
      </c>
      <c r="D54" s="1">
        <f>(SUM('en niveau par secteurs'!AX55:BF55)-SUM('en niveau par secteurs'!E55:M55))*'en niveau par secteurs'!$CM$15</f>
        <v>0</v>
      </c>
      <c r="E54" s="1">
        <f>'en niveau par secteurs'!BG55-'en niveau par secteurs'!N55</f>
        <v>0</v>
      </c>
      <c r="F54" s="1">
        <f>(SUM('en niveau par secteurs'!BH55:BL55)-SUM('en niveau par secteurs'!O55:S55))*'en niveau par secteurs'!$CM$15</f>
        <v>0</v>
      </c>
      <c r="G54" s="13">
        <f>SUM('en niveau par secteurs'!BO55:CE55)-SUM('en niveau par secteurs'!V55:AL55)</f>
        <v>0</v>
      </c>
      <c r="H54" s="25" t="e">
        <f>(('en niveau par secteurs'!CP55+'en niveau par secteurs'!CF55+'en niveau par secteurs'!CQ55)/('en niveau par secteurs'!CR55+'en niveau par secteurs'!AM55+'en niveau par secteurs'!CS55)-1)*100</f>
        <v>#DIV/0!</v>
      </c>
      <c r="I54" s="1">
        <f>'en niveau par secteurs'!CP55*'en niveau par secteurs'!CM55-'en niveau par secteurs'!CR55*'en niveau par secteurs'!AT55</f>
        <v>0</v>
      </c>
      <c r="J54" s="26"/>
      <c r="K54" s="24">
        <f>'en niveau par secteurs'!CQ55*'en niveau par secteurs'!$CM$15-'en niveau par secteurs'!CS55*'en niveau par secteurs'!$AT$15</f>
        <v>0</v>
      </c>
      <c r="L54" s="3" t="e">
        <f>(('en niveau par secteurs'!BM55+'en niveau par secteurs'!BN55)/('en niveau par secteurs'!T55+'en niveau par secteurs'!U55)-1)*100</f>
        <v>#DIV/0!</v>
      </c>
      <c r="M54" s="3" t="e">
        <f>('en niveau par secteurs'!CU55/'en niveau par secteurs'!CV55-1)*100</f>
        <v>#DIV/0!</v>
      </c>
      <c r="N54" s="3"/>
    </row>
    <row r="55" spans="1:14" hidden="1" x14ac:dyDescent="0.25">
      <c r="A55" s="3">
        <v>2056</v>
      </c>
      <c r="B55" s="1">
        <f>(('en niveau par secteurs'!AU56+'en niveau par secteurs'!AV56)-('en niveau par secteurs'!B56+'en niveau par secteurs'!C56))*(1+0.02)^9</f>
        <v>0</v>
      </c>
      <c r="C55" s="1">
        <f>('en niveau par secteurs'!AW56-'en niveau par secteurs'!D56)</f>
        <v>0</v>
      </c>
      <c r="D55" s="1">
        <f>(SUM('en niveau par secteurs'!AX56:BF56)-SUM('en niveau par secteurs'!E56:M56))*'en niveau par secteurs'!$CM$15</f>
        <v>0</v>
      </c>
      <c r="E55" s="1">
        <f>'en niveau par secteurs'!BG56-'en niveau par secteurs'!N56</f>
        <v>0</v>
      </c>
      <c r="F55" s="1">
        <f>(SUM('en niveau par secteurs'!BH56:BL56)-SUM('en niveau par secteurs'!O56:S56))*'en niveau par secteurs'!$CM$15</f>
        <v>0</v>
      </c>
      <c r="G55" s="13">
        <f>SUM('en niveau par secteurs'!BO56:CE56)-SUM('en niveau par secteurs'!V56:AL56)</f>
        <v>0</v>
      </c>
      <c r="H55" s="25" t="e">
        <f>(('en niveau par secteurs'!CP56+'en niveau par secteurs'!CF56+'en niveau par secteurs'!CQ56)/('en niveau par secteurs'!CR56+'en niveau par secteurs'!AM56+'en niveau par secteurs'!CS56)-1)*100</f>
        <v>#DIV/0!</v>
      </c>
      <c r="I55" s="1">
        <f>'en niveau par secteurs'!CP56*'en niveau par secteurs'!CM56-'en niveau par secteurs'!CR56*'en niveau par secteurs'!AT56</f>
        <v>0</v>
      </c>
      <c r="J55" s="26"/>
      <c r="K55" s="24">
        <f>'en niveau par secteurs'!CQ56*'en niveau par secteurs'!$CM$15-'en niveau par secteurs'!CS56*'en niveau par secteurs'!$AT$15</f>
        <v>0</v>
      </c>
      <c r="L55" s="3" t="e">
        <f>(('en niveau par secteurs'!BM56+'en niveau par secteurs'!BN56)/('en niveau par secteurs'!T56+'en niveau par secteurs'!U56)-1)*100</f>
        <v>#DIV/0!</v>
      </c>
      <c r="M55" s="3" t="e">
        <f>('en niveau par secteurs'!CU56/'en niveau par secteurs'!CV56-1)*100</f>
        <v>#DIV/0!</v>
      </c>
      <c r="N55" s="3"/>
    </row>
    <row r="56" spans="1:14" hidden="1" x14ac:dyDescent="0.25">
      <c r="A56" s="3">
        <v>2057</v>
      </c>
      <c r="B56" s="1">
        <f>(('en niveau par secteurs'!AU57+'en niveau par secteurs'!AV57)-('en niveau par secteurs'!B57+'en niveau par secteurs'!C57))*(1+0.02)^9</f>
        <v>0</v>
      </c>
      <c r="C56" s="1">
        <f>('en niveau par secteurs'!AW57-'en niveau par secteurs'!D57)</f>
        <v>0</v>
      </c>
      <c r="D56" s="1">
        <f>(SUM('en niveau par secteurs'!AX57:BF57)-SUM('en niveau par secteurs'!E57:M57))*'en niveau par secteurs'!$CM$15</f>
        <v>0</v>
      </c>
      <c r="E56" s="1">
        <f>'en niveau par secteurs'!BG57-'en niveau par secteurs'!N57</f>
        <v>0</v>
      </c>
      <c r="F56" s="1">
        <f>(SUM('en niveau par secteurs'!BH57:BL57)-SUM('en niveau par secteurs'!O57:S57))*'en niveau par secteurs'!$CM$15</f>
        <v>0</v>
      </c>
      <c r="G56" s="13">
        <f>SUM('en niveau par secteurs'!BO57:CE57)-SUM('en niveau par secteurs'!V57:AL57)</f>
        <v>0</v>
      </c>
      <c r="H56" s="25" t="e">
        <f>(('en niveau par secteurs'!CP57+'en niveau par secteurs'!CF57+'en niveau par secteurs'!CQ57)/('en niveau par secteurs'!CR57+'en niveau par secteurs'!AM57+'en niveau par secteurs'!CS57)-1)*100</f>
        <v>#DIV/0!</v>
      </c>
      <c r="I56" s="1">
        <f>'en niveau par secteurs'!CP57*'en niveau par secteurs'!CM57-'en niveau par secteurs'!CR57*'en niveau par secteurs'!AT57</f>
        <v>0</v>
      </c>
      <c r="J56" s="26"/>
      <c r="K56" s="24">
        <f>'en niveau par secteurs'!CQ57*'en niveau par secteurs'!$CM$15-'en niveau par secteurs'!CS57*'en niveau par secteurs'!$AT$15</f>
        <v>0</v>
      </c>
      <c r="L56" s="3" t="e">
        <f>(('en niveau par secteurs'!BM57+'en niveau par secteurs'!BN57)/('en niveau par secteurs'!T57+'en niveau par secteurs'!U57)-1)*100</f>
        <v>#DIV/0!</v>
      </c>
      <c r="M56" s="3" t="e">
        <f>('en niveau par secteurs'!CU57/'en niveau par secteurs'!CV57-1)*100</f>
        <v>#DIV/0!</v>
      </c>
      <c r="N56" s="3"/>
    </row>
    <row r="57" spans="1:14" hidden="1" x14ac:dyDescent="0.25">
      <c r="A57" s="3">
        <v>2058</v>
      </c>
      <c r="B57" s="1">
        <f>(('en niveau par secteurs'!AU58+'en niveau par secteurs'!AV58)-('en niveau par secteurs'!B58+'en niveau par secteurs'!C58))*(1+0.02)^9</f>
        <v>0</v>
      </c>
      <c r="C57" s="1">
        <f>('en niveau par secteurs'!AW58-'en niveau par secteurs'!D58)</f>
        <v>0</v>
      </c>
      <c r="D57" s="1">
        <f>(SUM('en niveau par secteurs'!AX58:BF58)-SUM('en niveau par secteurs'!E58:M58))*'en niveau par secteurs'!$CM$15</f>
        <v>0</v>
      </c>
      <c r="E57" s="1">
        <f>'en niveau par secteurs'!BG58-'en niveau par secteurs'!N58</f>
        <v>0</v>
      </c>
      <c r="F57" s="1">
        <f>(SUM('en niveau par secteurs'!BH58:BL58)-SUM('en niveau par secteurs'!O58:S58))*'en niveau par secteurs'!$CM$15</f>
        <v>0</v>
      </c>
      <c r="G57" s="13">
        <f>SUM('en niveau par secteurs'!BO58:CE58)-SUM('en niveau par secteurs'!V58:AL58)</f>
        <v>0</v>
      </c>
      <c r="H57" s="25" t="e">
        <f>(('en niveau par secteurs'!CP58+'en niveau par secteurs'!CF58+'en niveau par secteurs'!CQ58)/('en niveau par secteurs'!CR58+'en niveau par secteurs'!AM58+'en niveau par secteurs'!CS58)-1)*100</f>
        <v>#DIV/0!</v>
      </c>
      <c r="I57" s="1">
        <f>'en niveau par secteurs'!CP58*'en niveau par secteurs'!CM58-'en niveau par secteurs'!CR58*'en niveau par secteurs'!AT58</f>
        <v>0</v>
      </c>
      <c r="J57" s="26"/>
      <c r="K57" s="24">
        <f>'en niveau par secteurs'!CQ58*'en niveau par secteurs'!$CM$15-'en niveau par secteurs'!CS58*'en niveau par secteurs'!$AT$15</f>
        <v>0</v>
      </c>
      <c r="L57" s="3" t="e">
        <f>(('en niveau par secteurs'!BM58+'en niveau par secteurs'!BN58)/('en niveau par secteurs'!T58+'en niveau par secteurs'!U58)-1)*100</f>
        <v>#DIV/0!</v>
      </c>
      <c r="M57" s="3" t="e">
        <f>('en niveau par secteurs'!CU58/'en niveau par secteurs'!CV58-1)*100</f>
        <v>#DIV/0!</v>
      </c>
      <c r="N57" s="3"/>
    </row>
    <row r="58" spans="1:14" hidden="1" x14ac:dyDescent="0.25">
      <c r="A58" s="3">
        <v>2059</v>
      </c>
      <c r="B58" s="1">
        <f>(('en niveau par secteurs'!AU59+'en niveau par secteurs'!AV59)-('en niveau par secteurs'!B59+'en niveau par secteurs'!C59))*(1+0.02)^9</f>
        <v>0</v>
      </c>
      <c r="C58" s="1">
        <f>('en niveau par secteurs'!AW59-'en niveau par secteurs'!D59)</f>
        <v>0</v>
      </c>
      <c r="D58" s="1">
        <f>(SUM('en niveau par secteurs'!AX59:BF59)-SUM('en niveau par secteurs'!E59:M59))*'en niveau par secteurs'!$CM$15</f>
        <v>0</v>
      </c>
      <c r="E58" s="1">
        <f>'en niveau par secteurs'!BG59-'en niveau par secteurs'!N59</f>
        <v>0</v>
      </c>
      <c r="F58" s="1">
        <f>(SUM('en niveau par secteurs'!BH59:BL59)-SUM('en niveau par secteurs'!O59:S59))*'en niveau par secteurs'!$CM$15</f>
        <v>0</v>
      </c>
      <c r="G58" s="13">
        <f>SUM('en niveau par secteurs'!BO59:CE59)-SUM('en niveau par secteurs'!V59:AL59)</f>
        <v>0</v>
      </c>
      <c r="H58" s="25" t="e">
        <f>(('en niveau par secteurs'!CP59+'en niveau par secteurs'!CF59+'en niveau par secteurs'!CQ59)/('en niveau par secteurs'!CR59+'en niveau par secteurs'!AM59+'en niveau par secteurs'!CS59)-1)*100</f>
        <v>#DIV/0!</v>
      </c>
      <c r="I58" s="1">
        <f>'en niveau par secteurs'!CP59*'en niveau par secteurs'!CM59-'en niveau par secteurs'!CR59*'en niveau par secteurs'!AT59</f>
        <v>0</v>
      </c>
      <c r="J58" s="26"/>
      <c r="K58" s="24">
        <f>'en niveau par secteurs'!CQ59*'en niveau par secteurs'!$CM$15-'en niveau par secteurs'!CS59*'en niveau par secteurs'!$AT$15</f>
        <v>0</v>
      </c>
      <c r="L58" s="3" t="e">
        <f>(('en niveau par secteurs'!BM59+'en niveau par secteurs'!BN59)/('en niveau par secteurs'!T59+'en niveau par secteurs'!U59)-1)*100</f>
        <v>#DIV/0!</v>
      </c>
      <c r="M58" s="3" t="e">
        <f>('en niveau par secteurs'!CU59/'en niveau par secteurs'!CV59-1)*100</f>
        <v>#DIV/0!</v>
      </c>
      <c r="N58" s="3"/>
    </row>
    <row r="59" spans="1:14" hidden="1" x14ac:dyDescent="0.25">
      <c r="A59" s="3">
        <v>2060</v>
      </c>
      <c r="B59" s="1">
        <f>(('en niveau par secteurs'!AU60+'en niveau par secteurs'!AV60)-('en niveau par secteurs'!B60+'en niveau par secteurs'!C60))*(1+0.02)^9</f>
        <v>0</v>
      </c>
      <c r="C59" s="1">
        <f>('en niveau par secteurs'!AW60-'en niveau par secteurs'!D60)</f>
        <v>0</v>
      </c>
      <c r="D59" s="1">
        <f>(SUM('en niveau par secteurs'!AX60:BF60)-SUM('en niveau par secteurs'!E60:M60))*'en niveau par secteurs'!$CM$15</f>
        <v>0</v>
      </c>
      <c r="E59" s="1">
        <f>'en niveau par secteurs'!BG60-'en niveau par secteurs'!N60</f>
        <v>0</v>
      </c>
      <c r="F59" s="1">
        <f>(SUM('en niveau par secteurs'!BH60:BL60)-SUM('en niveau par secteurs'!O60:S60))*'en niveau par secteurs'!$CM$15</f>
        <v>0</v>
      </c>
      <c r="G59" s="13">
        <f>SUM('en niveau par secteurs'!BO60:CE60)-SUM('en niveau par secteurs'!V60:AL60)</f>
        <v>0</v>
      </c>
      <c r="H59" s="25" t="e">
        <f>(('en niveau par secteurs'!CP60+'en niveau par secteurs'!CF60+'en niveau par secteurs'!CQ60)/('en niveau par secteurs'!CR60+'en niveau par secteurs'!AM60+'en niveau par secteurs'!CS60)-1)*100</f>
        <v>#DIV/0!</v>
      </c>
      <c r="I59" s="1">
        <f>'en niveau par secteurs'!CP60*'en niveau par secteurs'!CM60-'en niveau par secteurs'!CR60*'en niveau par secteurs'!AT60</f>
        <v>0</v>
      </c>
      <c r="J59" s="26"/>
      <c r="K59" s="24">
        <f>'en niveau par secteurs'!CQ60*'en niveau par secteurs'!$CM$15-'en niveau par secteurs'!CS60*'en niveau par secteurs'!$AT$15</f>
        <v>0</v>
      </c>
      <c r="L59" s="3" t="e">
        <f>(('en niveau par secteurs'!BM60+'en niveau par secteurs'!BN60)/('en niveau par secteurs'!T60+'en niveau par secteurs'!U60)-1)*100</f>
        <v>#DIV/0!</v>
      </c>
      <c r="M59" s="3" t="e">
        <f>('en niveau par secteurs'!CU60/'en niveau par secteurs'!CV60-1)*100</f>
        <v>#DIV/0!</v>
      </c>
      <c r="N59" s="3"/>
    </row>
    <row r="60" spans="1:14" hidden="1" x14ac:dyDescent="0.25">
      <c r="A60" s="3">
        <v>2061</v>
      </c>
      <c r="B60" s="1">
        <f>(('en niveau par secteurs'!AU61+'en niveau par secteurs'!AV61)-('en niveau par secteurs'!B61+'en niveau par secteurs'!C61))*(1+0.02)^9</f>
        <v>0</v>
      </c>
      <c r="C60" s="1">
        <f>('en niveau par secteurs'!AW61-'en niveau par secteurs'!D61)</f>
        <v>0</v>
      </c>
      <c r="D60" s="1">
        <f>(SUM('en niveau par secteurs'!AX61:BF61)-SUM('en niveau par secteurs'!E61:M61))*'en niveau par secteurs'!$CM$15</f>
        <v>0</v>
      </c>
      <c r="E60" s="1">
        <f>'en niveau par secteurs'!BG61-'en niveau par secteurs'!N61</f>
        <v>0</v>
      </c>
      <c r="F60" s="1">
        <f>(SUM('en niveau par secteurs'!BH61:BL61)-SUM('en niveau par secteurs'!O61:S61))*'en niveau par secteurs'!$CM$15</f>
        <v>0</v>
      </c>
      <c r="G60" s="13">
        <f>SUM('en niveau par secteurs'!BO61:CE61)-SUM('en niveau par secteurs'!V61:AL61)</f>
        <v>0</v>
      </c>
      <c r="H60" s="25" t="e">
        <f>(('en niveau par secteurs'!CP61+'en niveau par secteurs'!CF61+'en niveau par secteurs'!CQ61)/('en niveau par secteurs'!CR61+'en niveau par secteurs'!AM61+'en niveau par secteurs'!CS61)-1)*100</f>
        <v>#DIV/0!</v>
      </c>
      <c r="I60" s="1">
        <f>'en niveau par secteurs'!CP61*'en niveau par secteurs'!CM61-'en niveau par secteurs'!CR61*'en niveau par secteurs'!AT61</f>
        <v>0</v>
      </c>
      <c r="J60" s="26"/>
      <c r="K60" s="24">
        <f>'en niveau par secteurs'!CQ61*'en niveau par secteurs'!$CM$15-'en niveau par secteurs'!CS61*'en niveau par secteurs'!$AT$15</f>
        <v>0</v>
      </c>
      <c r="L60" s="3" t="e">
        <f>(('en niveau par secteurs'!BM61+'en niveau par secteurs'!BN61)/('en niveau par secteurs'!T61+'en niveau par secteurs'!U61)-1)*100</f>
        <v>#DIV/0!</v>
      </c>
      <c r="M60" s="3" t="e">
        <f>('en niveau par secteurs'!CU61/'en niveau par secteurs'!CV61-1)*100</f>
        <v>#DIV/0!</v>
      </c>
      <c r="N60" s="3"/>
    </row>
    <row r="61" spans="1:14" hidden="1" x14ac:dyDescent="0.25">
      <c r="A61" s="3">
        <v>2062</v>
      </c>
      <c r="B61" s="1">
        <f>(('en niveau par secteurs'!AU62+'en niveau par secteurs'!AV62)-('en niveau par secteurs'!B62+'en niveau par secteurs'!C62))*(1+0.02)^9</f>
        <v>0</v>
      </c>
      <c r="C61" s="1">
        <f>('en niveau par secteurs'!AW62-'en niveau par secteurs'!D62)</f>
        <v>0</v>
      </c>
      <c r="D61" s="1">
        <f>(SUM('en niveau par secteurs'!AX62:BF62)-SUM('en niveau par secteurs'!E62:M62))*'en niveau par secteurs'!$CM$15</f>
        <v>0</v>
      </c>
      <c r="E61" s="1">
        <f>'en niveau par secteurs'!BG62-'en niveau par secteurs'!N62</f>
        <v>0</v>
      </c>
      <c r="F61" s="1">
        <f>(SUM('en niveau par secteurs'!BH62:BL62)-SUM('en niveau par secteurs'!O62:S62))*'en niveau par secteurs'!$CM$15</f>
        <v>0</v>
      </c>
      <c r="G61" s="13">
        <f>SUM('en niveau par secteurs'!BO62:CE62)-SUM('en niveau par secteurs'!V62:AL62)</f>
        <v>0</v>
      </c>
      <c r="H61" s="25" t="e">
        <f>(('en niveau par secteurs'!CP62+'en niveau par secteurs'!CF62+'en niveau par secteurs'!CQ62)/('en niveau par secteurs'!CR62+'en niveau par secteurs'!AM62+'en niveau par secteurs'!CS62)-1)*100</f>
        <v>#DIV/0!</v>
      </c>
      <c r="I61" s="1">
        <f>'en niveau par secteurs'!CP62*'en niveau par secteurs'!CM62-'en niveau par secteurs'!CR62*'en niveau par secteurs'!AT62</f>
        <v>0</v>
      </c>
      <c r="J61" s="26"/>
      <c r="K61" s="24">
        <f>'en niveau par secteurs'!CQ62*'en niveau par secteurs'!$CM$15-'en niveau par secteurs'!CS62*'en niveau par secteurs'!$AT$15</f>
        <v>0</v>
      </c>
      <c r="L61" s="3" t="e">
        <f>(('en niveau par secteurs'!BM62+'en niveau par secteurs'!BN62)/('en niveau par secteurs'!T62+'en niveau par secteurs'!U62)-1)*100</f>
        <v>#DIV/0!</v>
      </c>
      <c r="M61" s="3" t="e">
        <f>('en niveau par secteurs'!CU62/'en niveau par secteurs'!CV62-1)*100</f>
        <v>#DIV/0!</v>
      </c>
      <c r="N61" s="3"/>
    </row>
    <row r="62" spans="1:14" hidden="1" x14ac:dyDescent="0.25">
      <c r="A62" s="3">
        <v>2063</v>
      </c>
      <c r="B62" s="1">
        <f>(('en niveau par secteurs'!AU63+'en niveau par secteurs'!AV63)-('en niveau par secteurs'!B63+'en niveau par secteurs'!C63))*(1+0.02)^9</f>
        <v>0</v>
      </c>
      <c r="C62" s="1">
        <f>('en niveau par secteurs'!AW63-'en niveau par secteurs'!D63)</f>
        <v>0</v>
      </c>
      <c r="D62" s="1">
        <f>(SUM('en niveau par secteurs'!AX63:BF63)-SUM('en niveau par secteurs'!E63:M63))*'en niveau par secteurs'!$CM$15</f>
        <v>0</v>
      </c>
      <c r="E62" s="1">
        <f>'en niveau par secteurs'!BG63-'en niveau par secteurs'!N63</f>
        <v>0</v>
      </c>
      <c r="F62" s="1">
        <f>(SUM('en niveau par secteurs'!BH63:BL63)-SUM('en niveau par secteurs'!O63:S63))*'en niveau par secteurs'!$CM$15</f>
        <v>0</v>
      </c>
      <c r="G62" s="13">
        <f>SUM('en niveau par secteurs'!BO63:CE63)-SUM('en niveau par secteurs'!V63:AL63)</f>
        <v>0</v>
      </c>
      <c r="H62" s="25" t="e">
        <f>(('en niveau par secteurs'!CP63+'en niveau par secteurs'!CF63+'en niveau par secteurs'!CQ63)/('en niveau par secteurs'!CR63+'en niveau par secteurs'!AM63+'en niveau par secteurs'!CS63)-1)*100</f>
        <v>#DIV/0!</v>
      </c>
      <c r="I62" s="1">
        <f>'en niveau par secteurs'!CP63*'en niveau par secteurs'!CM63-'en niveau par secteurs'!CR63*'en niveau par secteurs'!AT63</f>
        <v>0</v>
      </c>
      <c r="J62" s="26"/>
      <c r="K62" s="24">
        <f>'en niveau par secteurs'!CQ63*'en niveau par secteurs'!$CM$15-'en niveau par secteurs'!CS63*'en niveau par secteurs'!$AT$15</f>
        <v>0</v>
      </c>
      <c r="L62" s="3" t="e">
        <f>(('en niveau par secteurs'!BM63+'en niveau par secteurs'!BN63)/('en niveau par secteurs'!T63+'en niveau par secteurs'!U63)-1)*100</f>
        <v>#DIV/0!</v>
      </c>
      <c r="M62" s="3" t="e">
        <f>('en niveau par secteurs'!CU63/'en niveau par secteurs'!CV63-1)*100</f>
        <v>#DIV/0!</v>
      </c>
      <c r="N62" s="3"/>
    </row>
    <row r="63" spans="1:14" hidden="1" x14ac:dyDescent="0.25">
      <c r="A63" s="3">
        <v>2064</v>
      </c>
      <c r="B63" s="1">
        <f>(('en niveau par secteurs'!AU64+'en niveau par secteurs'!AV64)-('en niveau par secteurs'!B64+'en niveau par secteurs'!C64))*(1+0.02)^9</f>
        <v>0</v>
      </c>
      <c r="C63" s="1">
        <f>('en niveau par secteurs'!AW64-'en niveau par secteurs'!D64)</f>
        <v>0</v>
      </c>
      <c r="D63" s="1">
        <f>(SUM('en niveau par secteurs'!AX64:BF64)-SUM('en niveau par secteurs'!E64:M64))*'en niveau par secteurs'!$CM$15</f>
        <v>0</v>
      </c>
      <c r="E63" s="1">
        <f>'en niveau par secteurs'!BG64-'en niveau par secteurs'!N64</f>
        <v>0</v>
      </c>
      <c r="F63" s="1">
        <f>(SUM('en niveau par secteurs'!BH64:BL64)-SUM('en niveau par secteurs'!O64:S64))*'en niveau par secteurs'!$CM$15</f>
        <v>0</v>
      </c>
      <c r="G63" s="13">
        <f>SUM('en niveau par secteurs'!BO64:CE64)-SUM('en niveau par secteurs'!V64:AL64)</f>
        <v>0</v>
      </c>
      <c r="H63" s="25" t="e">
        <f>(('en niveau par secteurs'!CP64+'en niveau par secteurs'!CF64+'en niveau par secteurs'!CQ64)/('en niveau par secteurs'!CR64+'en niveau par secteurs'!AM64+'en niveau par secteurs'!CS64)-1)*100</f>
        <v>#DIV/0!</v>
      </c>
      <c r="I63" s="1">
        <f>'en niveau par secteurs'!CP64*'en niveau par secteurs'!CM64-'en niveau par secteurs'!CR64*'en niveau par secteurs'!AT64</f>
        <v>0</v>
      </c>
      <c r="J63" s="26"/>
      <c r="K63" s="24">
        <f>'en niveau par secteurs'!CQ64*'en niveau par secteurs'!$CM$15-'en niveau par secteurs'!CS64*'en niveau par secteurs'!$AT$15</f>
        <v>0</v>
      </c>
      <c r="L63" s="3" t="e">
        <f>(('en niveau par secteurs'!BM64+'en niveau par secteurs'!BN64)/('en niveau par secteurs'!T64+'en niveau par secteurs'!U64)-1)*100</f>
        <v>#DIV/0!</v>
      </c>
      <c r="M63" s="3" t="e">
        <f>('en niveau par secteurs'!CU64/'en niveau par secteurs'!CV64-1)*100</f>
        <v>#DIV/0!</v>
      </c>
      <c r="N63" s="3"/>
    </row>
    <row r="64" spans="1:14" hidden="1" x14ac:dyDescent="0.25">
      <c r="A64" s="3">
        <v>2065</v>
      </c>
      <c r="B64" s="1">
        <f>(('en niveau par secteurs'!AU65+'en niveau par secteurs'!AV65)-('en niveau par secteurs'!B65+'en niveau par secteurs'!C65))*(1+0.02)^9</f>
        <v>0</v>
      </c>
      <c r="C64" s="1">
        <f>('en niveau par secteurs'!AW65-'en niveau par secteurs'!D65)</f>
        <v>0</v>
      </c>
      <c r="D64" s="1">
        <f>(SUM('en niveau par secteurs'!AX65:BF65)-SUM('en niveau par secteurs'!E65:M65))*'en niveau par secteurs'!$CM$15</f>
        <v>0</v>
      </c>
      <c r="E64" s="1">
        <f>'en niveau par secteurs'!BG65-'en niveau par secteurs'!N65</f>
        <v>0</v>
      </c>
      <c r="F64" s="1">
        <f>(SUM('en niveau par secteurs'!BH65:BL65)-SUM('en niveau par secteurs'!O65:S65))*'en niveau par secteurs'!$CM$15</f>
        <v>0</v>
      </c>
      <c r="G64" s="13">
        <f>SUM('en niveau par secteurs'!BO65:CE65)-SUM('en niveau par secteurs'!V65:AL65)</f>
        <v>0</v>
      </c>
      <c r="H64" s="25" t="e">
        <f>(('en niveau par secteurs'!CP65+'en niveau par secteurs'!CF65+'en niveau par secteurs'!CQ65)/('en niveau par secteurs'!CR65+'en niveau par secteurs'!AM65+'en niveau par secteurs'!CS65)-1)*100</f>
        <v>#DIV/0!</v>
      </c>
      <c r="I64" s="1">
        <f>'en niveau par secteurs'!CP65*'en niveau par secteurs'!CM65-'en niveau par secteurs'!CR65*'en niveau par secteurs'!AT65</f>
        <v>0</v>
      </c>
      <c r="J64" s="26"/>
      <c r="K64" s="24">
        <f>'en niveau par secteurs'!CQ65*'en niveau par secteurs'!$CM$15-'en niveau par secteurs'!CS65*'en niveau par secteurs'!$AT$15</f>
        <v>0</v>
      </c>
      <c r="L64" s="3" t="e">
        <f>(('en niveau par secteurs'!BM65+'en niveau par secteurs'!BN65)/('en niveau par secteurs'!T65+'en niveau par secteurs'!U65)-1)*100</f>
        <v>#DIV/0!</v>
      </c>
      <c r="M64" s="3" t="e">
        <f>('en niveau par secteurs'!CU65/'en niveau par secteurs'!CV65-1)*100</f>
        <v>#DIV/0!</v>
      </c>
      <c r="N64" s="3"/>
    </row>
    <row r="65" spans="1:14" hidden="1" x14ac:dyDescent="0.25">
      <c r="A65" s="3">
        <v>2066</v>
      </c>
      <c r="B65" s="1">
        <f>(('en niveau par secteurs'!AU66+'en niveau par secteurs'!AV66)-('en niveau par secteurs'!B66+'en niveau par secteurs'!C66))*(1+0.02)^9</f>
        <v>0</v>
      </c>
      <c r="C65" s="1">
        <f>('en niveau par secteurs'!AW66-'en niveau par secteurs'!D66)</f>
        <v>0</v>
      </c>
      <c r="D65" s="1">
        <f>(SUM('en niveau par secteurs'!AX66:BF66)-SUM('en niveau par secteurs'!E66:M66))*'en niveau par secteurs'!$CM$15</f>
        <v>0</v>
      </c>
      <c r="E65" s="1">
        <f>'en niveau par secteurs'!BG66-'en niveau par secteurs'!N66</f>
        <v>0</v>
      </c>
      <c r="F65" s="1">
        <f>(SUM('en niveau par secteurs'!BH66:BL66)-SUM('en niveau par secteurs'!O66:S66))*'en niveau par secteurs'!$CM$15</f>
        <v>0</v>
      </c>
      <c r="G65" s="13">
        <f>SUM('en niveau par secteurs'!BO66:CE66)-SUM('en niveau par secteurs'!V66:AL66)</f>
        <v>0</v>
      </c>
      <c r="H65" s="25" t="e">
        <f>(('en niveau par secteurs'!CP66+'en niveau par secteurs'!CF66+'en niveau par secteurs'!CQ66)/('en niveau par secteurs'!CR66+'en niveau par secteurs'!AM66+'en niveau par secteurs'!CS66)-1)*100</f>
        <v>#DIV/0!</v>
      </c>
      <c r="I65" s="1">
        <f>'en niveau par secteurs'!CP66*'en niveau par secteurs'!CM66-'en niveau par secteurs'!CR66*'en niveau par secteurs'!AT66</f>
        <v>0</v>
      </c>
      <c r="J65" s="26"/>
      <c r="K65" s="24">
        <f>'en niveau par secteurs'!CQ66*'en niveau par secteurs'!$CM$15-'en niveau par secteurs'!CS66*'en niveau par secteurs'!$AT$15</f>
        <v>0</v>
      </c>
      <c r="L65" s="3" t="e">
        <f>(('en niveau par secteurs'!BM66+'en niveau par secteurs'!BN66)/('en niveau par secteurs'!T66+'en niveau par secteurs'!U66)-1)*100</f>
        <v>#DIV/0!</v>
      </c>
      <c r="M65" s="3" t="e">
        <f>('en niveau par secteurs'!CU66/'en niveau par secteurs'!CV66-1)*100</f>
        <v>#DIV/0!</v>
      </c>
      <c r="N65" s="3"/>
    </row>
    <row r="66" spans="1:14" hidden="1" x14ac:dyDescent="0.25">
      <c r="A66" s="3">
        <v>2067</v>
      </c>
      <c r="B66" s="1">
        <f>(('en niveau par secteurs'!AU67+'en niveau par secteurs'!AV67)-('en niveau par secteurs'!B67+'en niveau par secteurs'!C67))*(1+0.02)^9</f>
        <v>0</v>
      </c>
      <c r="C66" s="1">
        <f>('en niveau par secteurs'!AW67-'en niveau par secteurs'!D67)</f>
        <v>0</v>
      </c>
      <c r="D66" s="1">
        <f>(SUM('en niveau par secteurs'!AX67:BF67)-SUM('en niveau par secteurs'!E67:M67))*'en niveau par secteurs'!$CM$15</f>
        <v>0</v>
      </c>
      <c r="E66" s="1">
        <f>'en niveau par secteurs'!BG67-'en niveau par secteurs'!N67</f>
        <v>0</v>
      </c>
      <c r="F66" s="1">
        <f>(SUM('en niveau par secteurs'!BH67:BL67)-SUM('en niveau par secteurs'!O67:S67))*'en niveau par secteurs'!$CM$15</f>
        <v>0</v>
      </c>
      <c r="G66" s="13">
        <f>SUM('en niveau par secteurs'!BO67:CE67)-SUM('en niveau par secteurs'!V67:AL67)</f>
        <v>0</v>
      </c>
      <c r="H66" s="25" t="e">
        <f>(('en niveau par secteurs'!CP67+'en niveau par secteurs'!CF67+'en niveau par secteurs'!CQ67)/('en niveau par secteurs'!CR67+'en niveau par secteurs'!AM67+'en niveau par secteurs'!CS67)-1)*100</f>
        <v>#DIV/0!</v>
      </c>
      <c r="I66" s="1">
        <f>'en niveau par secteurs'!CP67*'en niveau par secteurs'!CM67-'en niveau par secteurs'!CR67*'en niveau par secteurs'!AT67</f>
        <v>0</v>
      </c>
      <c r="J66" s="26"/>
      <c r="K66" s="24">
        <f>'en niveau par secteurs'!CQ67*'en niveau par secteurs'!$CM$15-'en niveau par secteurs'!CS67*'en niveau par secteurs'!$AT$15</f>
        <v>0</v>
      </c>
      <c r="L66" s="3" t="e">
        <f>(('en niveau par secteurs'!BM67+'en niveau par secteurs'!BN67)/('en niveau par secteurs'!T67+'en niveau par secteurs'!U67)-1)*100</f>
        <v>#DIV/0!</v>
      </c>
      <c r="M66" s="3" t="e">
        <f>('en niveau par secteurs'!CU67/'en niveau par secteurs'!CV67-1)*100</f>
        <v>#DIV/0!</v>
      </c>
      <c r="N66" s="3"/>
    </row>
    <row r="67" spans="1:14" hidden="1" x14ac:dyDescent="0.25">
      <c r="A67" s="3">
        <v>2068</v>
      </c>
      <c r="B67" s="1">
        <f>(('en niveau par secteurs'!AU68+'en niveau par secteurs'!AV68)-('en niveau par secteurs'!B68+'en niveau par secteurs'!C68))*(1+0.02)^9</f>
        <v>0</v>
      </c>
      <c r="C67" s="1">
        <f>('en niveau par secteurs'!AW68-'en niveau par secteurs'!D68)</f>
        <v>0</v>
      </c>
      <c r="D67" s="1">
        <f>(SUM('en niveau par secteurs'!AX68:BF68)-SUM('en niveau par secteurs'!E68:M68))*'en niveau par secteurs'!$CM$15</f>
        <v>0</v>
      </c>
      <c r="E67" s="1">
        <f>'en niveau par secteurs'!BG68-'en niveau par secteurs'!N68</f>
        <v>0</v>
      </c>
      <c r="F67" s="1">
        <f>(SUM('en niveau par secteurs'!BH68:BL68)-SUM('en niveau par secteurs'!O68:S68))*'en niveau par secteurs'!$CM$15</f>
        <v>0</v>
      </c>
      <c r="G67" s="13">
        <f>SUM('en niveau par secteurs'!BO68:CE68)-SUM('en niveau par secteurs'!V68:AL68)</f>
        <v>0</v>
      </c>
      <c r="H67" s="25" t="e">
        <f>(('en niveau par secteurs'!CP68+'en niveau par secteurs'!CF68+'en niveau par secteurs'!CQ68)/('en niveau par secteurs'!CR68+'en niveau par secteurs'!AM68+'en niveau par secteurs'!CS68)-1)*100</f>
        <v>#DIV/0!</v>
      </c>
      <c r="I67" s="1">
        <f>'en niveau par secteurs'!CP68*'en niveau par secteurs'!CM68-'en niveau par secteurs'!CR68*'en niveau par secteurs'!AT68</f>
        <v>0</v>
      </c>
      <c r="J67" s="26"/>
      <c r="K67" s="24">
        <f>'en niveau par secteurs'!CQ68*'en niveau par secteurs'!$CM$15-'en niveau par secteurs'!CS68*'en niveau par secteurs'!$AT$15</f>
        <v>0</v>
      </c>
      <c r="L67" s="3" t="e">
        <f>(('en niveau par secteurs'!BM68+'en niveau par secteurs'!BN68)/('en niveau par secteurs'!T68+'en niveau par secteurs'!U68)-1)*100</f>
        <v>#DIV/0!</v>
      </c>
      <c r="M67" s="3" t="e">
        <f>('en niveau par secteurs'!CU68/'en niveau par secteurs'!CV68-1)*100</f>
        <v>#DIV/0!</v>
      </c>
      <c r="N67" s="3"/>
    </row>
    <row r="68" spans="1:14" hidden="1" x14ac:dyDescent="0.25">
      <c r="A68" s="3">
        <v>2069</v>
      </c>
      <c r="B68" s="1">
        <f>(('en niveau par secteurs'!AU69+'en niveau par secteurs'!AV69)-('en niveau par secteurs'!B69+'en niveau par secteurs'!C69))*(1+0.02)^9</f>
        <v>0</v>
      </c>
      <c r="C68" s="1">
        <f>('en niveau par secteurs'!AW69-'en niveau par secteurs'!D69)</f>
        <v>0</v>
      </c>
      <c r="D68" s="1">
        <f>(SUM('en niveau par secteurs'!AX69:BF69)-SUM('en niveau par secteurs'!E69:M69))*'en niveau par secteurs'!$CM$15</f>
        <v>0</v>
      </c>
      <c r="E68" s="1">
        <f>'en niveau par secteurs'!BG69-'en niveau par secteurs'!N69</f>
        <v>0</v>
      </c>
      <c r="F68" s="1">
        <f>(SUM('en niveau par secteurs'!BH69:BL69)-SUM('en niveau par secteurs'!O69:S69))*'en niveau par secteurs'!$CM$15</f>
        <v>0</v>
      </c>
      <c r="G68" s="13">
        <f>SUM('en niveau par secteurs'!BO69:CE69)-SUM('en niveau par secteurs'!V69:AL69)</f>
        <v>0</v>
      </c>
      <c r="H68" s="25" t="e">
        <f>(('en niveau par secteurs'!CP69+'en niveau par secteurs'!CF69+'en niveau par secteurs'!CQ69)/('en niveau par secteurs'!CR69+'en niveau par secteurs'!AM69+'en niveau par secteurs'!CS69)-1)*100</f>
        <v>#DIV/0!</v>
      </c>
      <c r="I68" s="1">
        <f>'en niveau par secteurs'!CP69*'en niveau par secteurs'!CM69-'en niveau par secteurs'!CR69*'en niveau par secteurs'!AT69</f>
        <v>0</v>
      </c>
      <c r="J68" s="26"/>
      <c r="K68" s="24">
        <f>'en niveau par secteurs'!CQ69*'en niveau par secteurs'!$CM$15-'en niveau par secteurs'!CS69*'en niveau par secteurs'!$AT$15</f>
        <v>0</v>
      </c>
      <c r="L68" s="3" t="e">
        <f>(('en niveau par secteurs'!BM69+'en niveau par secteurs'!BN69)/('en niveau par secteurs'!T69+'en niveau par secteurs'!U69)-1)*100</f>
        <v>#DIV/0!</v>
      </c>
      <c r="M68" s="3" t="e">
        <f>('en niveau par secteurs'!CU69/'en niveau par secteurs'!CV69-1)*100</f>
        <v>#DIV/0!</v>
      </c>
      <c r="N68" s="3"/>
    </row>
    <row r="69" spans="1:14" hidden="1" x14ac:dyDescent="0.25">
      <c r="A69" s="3">
        <v>2070</v>
      </c>
      <c r="B69" s="1">
        <f>(('en niveau par secteurs'!AU70+'en niveau par secteurs'!AV70)-('en niveau par secteurs'!B70+'en niveau par secteurs'!C70))*(1+0.02)^9</f>
        <v>0</v>
      </c>
      <c r="C69" s="1">
        <f>('en niveau par secteurs'!AW70-'en niveau par secteurs'!D70)</f>
        <v>0</v>
      </c>
      <c r="D69" s="1">
        <f>(SUM('en niveau par secteurs'!AX70:BF70)-SUM('en niveau par secteurs'!E70:M70))*'en niveau par secteurs'!$CM$15</f>
        <v>0</v>
      </c>
      <c r="E69" s="1">
        <f>'en niveau par secteurs'!BG70-'en niveau par secteurs'!N70</f>
        <v>0</v>
      </c>
      <c r="F69" s="1">
        <f>(SUM('en niveau par secteurs'!BH70:BL70)-SUM('en niveau par secteurs'!O70:S70))*'en niveau par secteurs'!$CM$15</f>
        <v>0</v>
      </c>
      <c r="G69" s="13">
        <f>SUM('en niveau par secteurs'!BO70:CE70)-SUM('en niveau par secteurs'!V70:AL70)</f>
        <v>0</v>
      </c>
      <c r="H69" s="25" t="e">
        <f>(('en niveau par secteurs'!CP70+'en niveau par secteurs'!CF70+'en niveau par secteurs'!CQ70)/('en niveau par secteurs'!CR70+'en niveau par secteurs'!AM70+'en niveau par secteurs'!CS70)-1)*100</f>
        <v>#DIV/0!</v>
      </c>
      <c r="I69" s="1">
        <f>'en niveau par secteurs'!CP70*'en niveau par secteurs'!CM70-'en niveau par secteurs'!CR70*'en niveau par secteurs'!AT70</f>
        <v>0</v>
      </c>
      <c r="J69" s="26"/>
      <c r="K69" s="24">
        <f>'en niveau par secteurs'!CQ70*'en niveau par secteurs'!$CM$15-'en niveau par secteurs'!CS70*'en niveau par secteurs'!$AT$15</f>
        <v>0</v>
      </c>
      <c r="L69" s="3" t="e">
        <f>(('en niveau par secteurs'!BM70+'en niveau par secteurs'!BN70)/('en niveau par secteurs'!T70+'en niveau par secteurs'!U70)-1)*100</f>
        <v>#DIV/0!</v>
      </c>
      <c r="M69" s="3" t="e">
        <f>('en niveau par secteurs'!CU70/'en niveau par secteurs'!CV70-1)*100</f>
        <v>#DIV/0!</v>
      </c>
      <c r="N69" s="3"/>
    </row>
    <row r="70" spans="1:14" hidden="1" x14ac:dyDescent="0.25">
      <c r="A70" s="3">
        <v>2071</v>
      </c>
      <c r="B70" s="1">
        <f>(('en niveau par secteurs'!AU71+'en niveau par secteurs'!AV71)-('en niveau par secteurs'!B71+'en niveau par secteurs'!C71))*(1+0.02)^9</f>
        <v>0</v>
      </c>
      <c r="C70" s="1">
        <f>('en niveau par secteurs'!AW71-'en niveau par secteurs'!D71)</f>
        <v>0</v>
      </c>
      <c r="D70" s="1">
        <f>(SUM('en niveau par secteurs'!AX71:BF71)-SUM('en niveau par secteurs'!E71:M71))*'en niveau par secteurs'!$CM$15</f>
        <v>0</v>
      </c>
      <c r="E70" s="1">
        <f>'en niveau par secteurs'!BG71-'en niveau par secteurs'!N71</f>
        <v>0</v>
      </c>
      <c r="F70" s="1">
        <f>(SUM('en niveau par secteurs'!BH71:BL71)-SUM('en niveau par secteurs'!O71:S71))*'en niveau par secteurs'!$CM$15</f>
        <v>0</v>
      </c>
      <c r="G70" s="13">
        <f>SUM('en niveau par secteurs'!BO71:CE71)-SUM('en niveau par secteurs'!V71:AL71)</f>
        <v>0</v>
      </c>
      <c r="H70" s="25" t="e">
        <f>(('en niveau par secteurs'!CP71+'en niveau par secteurs'!CF71+'en niveau par secteurs'!CQ71)/('en niveau par secteurs'!CR71+'en niveau par secteurs'!AM71+'en niveau par secteurs'!CS71)-1)*100</f>
        <v>#DIV/0!</v>
      </c>
      <c r="I70" s="1">
        <f>'en niveau par secteurs'!CP71*'en niveau par secteurs'!CM71-'en niveau par secteurs'!CR71*'en niveau par secteurs'!AT71</f>
        <v>0</v>
      </c>
      <c r="J70" s="26"/>
      <c r="K70" s="24">
        <f>'en niveau par secteurs'!CQ71*'en niveau par secteurs'!$CM$15-'en niveau par secteurs'!CS71*'en niveau par secteurs'!$AT$15</f>
        <v>0</v>
      </c>
      <c r="L70" s="3" t="e">
        <f>(('en niveau par secteurs'!BM71+'en niveau par secteurs'!BN71)/('en niveau par secteurs'!T71+'en niveau par secteurs'!U71)-1)*100</f>
        <v>#DIV/0!</v>
      </c>
      <c r="M70" s="3" t="e">
        <f>('en niveau par secteurs'!CU71/'en niveau par secteurs'!CV71-1)*100</f>
        <v>#DIV/0!</v>
      </c>
      <c r="N70" s="3"/>
    </row>
    <row r="71" spans="1:14" hidden="1" x14ac:dyDescent="0.25">
      <c r="A71" s="3">
        <v>2072</v>
      </c>
      <c r="B71" s="1">
        <f>(('en niveau par secteurs'!AU72+'en niveau par secteurs'!AV72)-('en niveau par secteurs'!B72+'en niveau par secteurs'!C72))*(1+0.02)^9</f>
        <v>0</v>
      </c>
      <c r="C71" s="1">
        <f>('en niveau par secteurs'!AW72-'en niveau par secteurs'!D72)</f>
        <v>0</v>
      </c>
      <c r="D71" s="1">
        <f>(SUM('en niveau par secteurs'!AX72:BF72)-SUM('en niveau par secteurs'!E72:M72))*'en niveau par secteurs'!$CM$15</f>
        <v>0</v>
      </c>
      <c r="E71" s="1">
        <f>'en niveau par secteurs'!BG72-'en niveau par secteurs'!N72</f>
        <v>0</v>
      </c>
      <c r="F71" s="1">
        <f>(SUM('en niveau par secteurs'!BH72:BL72)-SUM('en niveau par secteurs'!O72:S72))*'en niveau par secteurs'!$CM$15</f>
        <v>0</v>
      </c>
      <c r="G71" s="13">
        <f>SUM('en niveau par secteurs'!BO72:CE72)-SUM('en niveau par secteurs'!V72:AL72)</f>
        <v>0</v>
      </c>
      <c r="H71" s="25" t="e">
        <f>(('en niveau par secteurs'!CP72+'en niveau par secteurs'!CF72+'en niveau par secteurs'!CQ72)/('en niveau par secteurs'!CR72+'en niveau par secteurs'!AM72+'en niveau par secteurs'!CS72)-1)*100</f>
        <v>#DIV/0!</v>
      </c>
      <c r="I71" s="1">
        <f>'en niveau par secteurs'!CP72*'en niveau par secteurs'!CM72-'en niveau par secteurs'!CR72*'en niveau par secteurs'!AT72</f>
        <v>0</v>
      </c>
      <c r="J71" s="26"/>
      <c r="K71" s="24">
        <f>'en niveau par secteurs'!CQ72*'en niveau par secteurs'!$CM$15-'en niveau par secteurs'!CS72*'en niveau par secteurs'!$AT$15</f>
        <v>0</v>
      </c>
      <c r="L71" s="3" t="e">
        <f>(('en niveau par secteurs'!BM72+'en niveau par secteurs'!BN72)/('en niveau par secteurs'!T72+'en niveau par secteurs'!U72)-1)*100</f>
        <v>#DIV/0!</v>
      </c>
      <c r="M71" s="3" t="e">
        <f>('en niveau par secteurs'!CU72/'en niveau par secteurs'!CV72-1)*100</f>
        <v>#DIV/0!</v>
      </c>
      <c r="N71" s="3"/>
    </row>
    <row r="72" spans="1:14" hidden="1" x14ac:dyDescent="0.25">
      <c r="A72" s="3">
        <v>2073</v>
      </c>
      <c r="B72" s="1">
        <f>(('en niveau par secteurs'!AU73+'en niveau par secteurs'!AV73)-('en niveau par secteurs'!B73+'en niveau par secteurs'!C73))*(1+0.02)^9</f>
        <v>0</v>
      </c>
      <c r="C72" s="1">
        <f>('en niveau par secteurs'!AW73-'en niveau par secteurs'!D73)</f>
        <v>0</v>
      </c>
      <c r="D72" s="1">
        <f>(SUM('en niveau par secteurs'!AX73:BF73)-SUM('en niveau par secteurs'!E73:M73))*'en niveau par secteurs'!$CM$15</f>
        <v>0</v>
      </c>
      <c r="E72" s="1">
        <f>'en niveau par secteurs'!BG73-'en niveau par secteurs'!N73</f>
        <v>0</v>
      </c>
      <c r="F72" s="1">
        <f>(SUM('en niveau par secteurs'!BH73:BL73)-SUM('en niveau par secteurs'!O73:S73))*'en niveau par secteurs'!$CM$15</f>
        <v>0</v>
      </c>
      <c r="G72" s="13">
        <f>SUM('en niveau par secteurs'!BO73:CE73)-SUM('en niveau par secteurs'!V73:AL73)</f>
        <v>0</v>
      </c>
      <c r="H72" s="25" t="e">
        <f>(('en niveau par secteurs'!CP73+'en niveau par secteurs'!CF73+'en niveau par secteurs'!CQ73)/('en niveau par secteurs'!CR73+'en niveau par secteurs'!AM73+'en niveau par secteurs'!CS73)-1)*100</f>
        <v>#DIV/0!</v>
      </c>
      <c r="I72" s="1">
        <f>'en niveau par secteurs'!CP73*'en niveau par secteurs'!CM73-'en niveau par secteurs'!CR73*'en niveau par secteurs'!AT73</f>
        <v>0</v>
      </c>
      <c r="J72" s="26"/>
      <c r="K72" s="24">
        <f>'en niveau par secteurs'!CQ73*'en niveau par secteurs'!$CM$15-'en niveau par secteurs'!CS73*'en niveau par secteurs'!$AT$15</f>
        <v>0</v>
      </c>
      <c r="L72" s="3" t="e">
        <f>(('en niveau par secteurs'!BM73+'en niveau par secteurs'!BN73)/('en niveau par secteurs'!T73+'en niveau par secteurs'!U73)-1)*100</f>
        <v>#DIV/0!</v>
      </c>
      <c r="M72" s="3" t="e">
        <f>('en niveau par secteurs'!CU73/'en niveau par secteurs'!CV73-1)*100</f>
        <v>#DIV/0!</v>
      </c>
      <c r="N72" s="3"/>
    </row>
    <row r="73" spans="1:14" hidden="1" x14ac:dyDescent="0.25">
      <c r="A73" s="3">
        <v>2074</v>
      </c>
      <c r="B73" s="1">
        <f>(('en niveau par secteurs'!AU74+'en niveau par secteurs'!AV74)-('en niveau par secteurs'!B74+'en niveau par secteurs'!C74))*(1+0.02)^9</f>
        <v>0</v>
      </c>
      <c r="C73" s="1">
        <f>('en niveau par secteurs'!AW74-'en niveau par secteurs'!D74)</f>
        <v>0</v>
      </c>
      <c r="D73" s="1">
        <f>(SUM('en niveau par secteurs'!AX74:BF74)-SUM('en niveau par secteurs'!E74:M74))*'en niveau par secteurs'!$CM$15</f>
        <v>0</v>
      </c>
      <c r="E73" s="1">
        <f>'en niveau par secteurs'!BG74-'en niveau par secteurs'!N74</f>
        <v>0</v>
      </c>
      <c r="F73" s="1">
        <f>(SUM('en niveau par secteurs'!BH74:BL74)-SUM('en niveau par secteurs'!O74:S74))*'en niveau par secteurs'!$CM$15</f>
        <v>0</v>
      </c>
      <c r="G73" s="13">
        <f>SUM('en niveau par secteurs'!BO74:CE74)-SUM('en niveau par secteurs'!V74:AL74)</f>
        <v>0</v>
      </c>
      <c r="H73" s="25" t="e">
        <f>(('en niveau par secteurs'!CP74+'en niveau par secteurs'!CF74+'en niveau par secteurs'!CQ74)/('en niveau par secteurs'!CR74+'en niveau par secteurs'!AM74+'en niveau par secteurs'!CS74)-1)*100</f>
        <v>#DIV/0!</v>
      </c>
      <c r="I73" s="1">
        <f>'en niveau par secteurs'!CP74*'en niveau par secteurs'!CM74-'en niveau par secteurs'!CR74*'en niveau par secteurs'!AT74</f>
        <v>0</v>
      </c>
      <c r="J73" s="26"/>
      <c r="K73" s="24">
        <f>'en niveau par secteurs'!CQ74*'en niveau par secteurs'!$CM$15-'en niveau par secteurs'!CS74*'en niveau par secteurs'!$AT$15</f>
        <v>0</v>
      </c>
      <c r="L73" s="3" t="e">
        <f>(('en niveau par secteurs'!BM74+'en niveau par secteurs'!BN74)/('en niveau par secteurs'!T74+'en niveau par secteurs'!U74)-1)*100</f>
        <v>#DIV/0!</v>
      </c>
      <c r="M73" s="3" t="e">
        <f>('en niveau par secteurs'!CU74/'en niveau par secteurs'!CV74-1)*100</f>
        <v>#DIV/0!</v>
      </c>
      <c r="N73" s="3"/>
    </row>
    <row r="74" spans="1:14" hidden="1" x14ac:dyDescent="0.25">
      <c r="A74" s="3">
        <v>2075</v>
      </c>
      <c r="B74" s="1">
        <f>(('en niveau par secteurs'!AU75+'en niveau par secteurs'!AV75)-('en niveau par secteurs'!B75+'en niveau par secteurs'!C75))*(1+0.02)^9</f>
        <v>0</v>
      </c>
      <c r="C74" s="1">
        <f>('en niveau par secteurs'!AW75-'en niveau par secteurs'!D75)</f>
        <v>0</v>
      </c>
      <c r="D74" s="1">
        <f>(SUM('en niveau par secteurs'!AX75:BF75)-SUM('en niveau par secteurs'!E75:M75))*'en niveau par secteurs'!$CM$15</f>
        <v>0</v>
      </c>
      <c r="E74" s="1">
        <f>'en niveau par secteurs'!BG75-'en niveau par secteurs'!N75</f>
        <v>0</v>
      </c>
      <c r="F74" s="1">
        <f>(SUM('en niveau par secteurs'!BH75:BL75)-SUM('en niveau par secteurs'!O75:S75))*'en niveau par secteurs'!$CM$15</f>
        <v>0</v>
      </c>
      <c r="G74" s="13">
        <f>SUM('en niveau par secteurs'!BO75:CE75)-SUM('en niveau par secteurs'!V75:AL75)</f>
        <v>0</v>
      </c>
      <c r="H74" s="25" t="e">
        <f>(('en niveau par secteurs'!CP75+'en niveau par secteurs'!CF75+'en niveau par secteurs'!CQ75)/('en niveau par secteurs'!CR75+'en niveau par secteurs'!AM75+'en niveau par secteurs'!CS75)-1)*100</f>
        <v>#DIV/0!</v>
      </c>
      <c r="I74" s="1">
        <f>'en niveau par secteurs'!CP75*'en niveau par secteurs'!CM75-'en niveau par secteurs'!CR75*'en niveau par secteurs'!AT75</f>
        <v>0</v>
      </c>
      <c r="J74" s="26"/>
      <c r="K74" s="24">
        <f>'en niveau par secteurs'!CQ75*'en niveau par secteurs'!$CM$15-'en niveau par secteurs'!CS75*'en niveau par secteurs'!$AT$15</f>
        <v>0</v>
      </c>
      <c r="L74" s="3" t="e">
        <f>(('en niveau par secteurs'!BM75+'en niveau par secteurs'!BN75)/('en niveau par secteurs'!T75+'en niveau par secteurs'!U75)-1)*100</f>
        <v>#DIV/0!</v>
      </c>
      <c r="M74" s="3" t="e">
        <f>('en niveau par secteurs'!CU75/'en niveau par secteurs'!CV75-1)*100</f>
        <v>#DIV/0!</v>
      </c>
      <c r="N74" s="3"/>
    </row>
    <row r="75" spans="1:14" hidden="1" x14ac:dyDescent="0.25">
      <c r="A75" s="3">
        <v>2076</v>
      </c>
      <c r="B75" s="1">
        <f>(('en niveau par secteurs'!AU76+'en niveau par secteurs'!AV76)-('en niveau par secteurs'!B76+'en niveau par secteurs'!C76))*(1+0.02)^9</f>
        <v>0</v>
      </c>
      <c r="C75" s="1">
        <f>('en niveau par secteurs'!AW76-'en niveau par secteurs'!D76)</f>
        <v>0</v>
      </c>
      <c r="D75" s="1">
        <f>(SUM('en niveau par secteurs'!AX76:BF76)-SUM('en niveau par secteurs'!E76:M76))*'en niveau par secteurs'!$CM$15</f>
        <v>0</v>
      </c>
      <c r="E75" s="1">
        <f>'en niveau par secteurs'!BG76-'en niveau par secteurs'!N76</f>
        <v>0</v>
      </c>
      <c r="F75" s="1">
        <f>(SUM('en niveau par secteurs'!BH76:BL76)-SUM('en niveau par secteurs'!O76:S76))*'en niveau par secteurs'!$CM$15</f>
        <v>0</v>
      </c>
      <c r="G75" s="13">
        <f>SUM('en niveau par secteurs'!BO76:CE76)-SUM('en niveau par secteurs'!V76:AL76)</f>
        <v>0</v>
      </c>
      <c r="H75" s="25" t="e">
        <f>(('en niveau par secteurs'!CP76+'en niveau par secteurs'!CF76+'en niveau par secteurs'!CQ76)/('en niveau par secteurs'!CR76+'en niveau par secteurs'!AM76+'en niveau par secteurs'!CS76)-1)*100</f>
        <v>#DIV/0!</v>
      </c>
      <c r="I75" s="1">
        <f>'en niveau par secteurs'!CP76*'en niveau par secteurs'!CM76-'en niveau par secteurs'!CR76*'en niveau par secteurs'!AT76</f>
        <v>0</v>
      </c>
      <c r="J75" s="26"/>
      <c r="K75" s="24">
        <f>'en niveau par secteurs'!CQ76*'en niveau par secteurs'!$CM$15-'en niveau par secteurs'!CS76*'en niveau par secteurs'!$AT$15</f>
        <v>0</v>
      </c>
      <c r="L75" s="3" t="e">
        <f>(('en niveau par secteurs'!BM76+'en niveau par secteurs'!BN76)/('en niveau par secteurs'!T76+'en niveau par secteurs'!U76)-1)*100</f>
        <v>#DIV/0!</v>
      </c>
      <c r="M75" s="3" t="e">
        <f>('en niveau par secteurs'!CU76/'en niveau par secteurs'!CV76-1)*100</f>
        <v>#DIV/0!</v>
      </c>
      <c r="N75" s="3"/>
    </row>
    <row r="76" spans="1:14" hidden="1" x14ac:dyDescent="0.25">
      <c r="A76" s="3">
        <v>2077</v>
      </c>
      <c r="B76" s="1">
        <f>(('en niveau par secteurs'!AU77+'en niveau par secteurs'!AV77)-('en niveau par secteurs'!B77+'en niveau par secteurs'!C77))*(1+0.02)^9</f>
        <v>0</v>
      </c>
      <c r="C76" s="1">
        <f>('en niveau par secteurs'!AW77-'en niveau par secteurs'!D77)</f>
        <v>0</v>
      </c>
      <c r="D76" s="1">
        <f>(SUM('en niveau par secteurs'!AX77:BF77)-SUM('en niveau par secteurs'!E77:M77))*'en niveau par secteurs'!$CM$15</f>
        <v>0</v>
      </c>
      <c r="E76" s="1">
        <f>'en niveau par secteurs'!BG77-'en niveau par secteurs'!N77</f>
        <v>0</v>
      </c>
      <c r="F76" s="1">
        <f>(SUM('en niveau par secteurs'!BH77:BL77)-SUM('en niveau par secteurs'!O77:S77))*'en niveau par secteurs'!$CM$15</f>
        <v>0</v>
      </c>
      <c r="G76" s="13">
        <f>SUM('en niveau par secteurs'!BO77:CE77)-SUM('en niveau par secteurs'!V77:AL77)</f>
        <v>0</v>
      </c>
      <c r="H76" s="25" t="e">
        <f>(('en niveau par secteurs'!CP77+'en niveau par secteurs'!CF77+'en niveau par secteurs'!CQ77)/('en niveau par secteurs'!CR77+'en niveau par secteurs'!AM77+'en niveau par secteurs'!CS77)-1)*100</f>
        <v>#DIV/0!</v>
      </c>
      <c r="I76" s="1">
        <f>'en niveau par secteurs'!CP77*'en niveau par secteurs'!CM77-'en niveau par secteurs'!CR77*'en niveau par secteurs'!AT77</f>
        <v>0</v>
      </c>
      <c r="J76" s="26"/>
      <c r="K76" s="24">
        <f>'en niveau par secteurs'!CQ77*'en niveau par secteurs'!$CM$15-'en niveau par secteurs'!CS77*'en niveau par secteurs'!$AT$15</f>
        <v>0</v>
      </c>
      <c r="L76" s="3" t="e">
        <f>(('en niveau par secteurs'!BM77+'en niveau par secteurs'!BN77)/('en niveau par secteurs'!T77+'en niveau par secteurs'!U77)-1)*100</f>
        <v>#DIV/0!</v>
      </c>
      <c r="M76" s="3" t="e">
        <f>('en niveau par secteurs'!CU77/'en niveau par secteurs'!CV77-1)*100</f>
        <v>#DIV/0!</v>
      </c>
      <c r="N76" s="3"/>
    </row>
    <row r="77" spans="1:14" hidden="1" x14ac:dyDescent="0.25">
      <c r="A77" s="3">
        <v>2078</v>
      </c>
      <c r="B77" s="1">
        <f>(('en niveau par secteurs'!AU78+'en niveau par secteurs'!AV78)-('en niveau par secteurs'!B78+'en niveau par secteurs'!C78))*(1+0.02)^9</f>
        <v>0</v>
      </c>
      <c r="C77" s="1">
        <f>('en niveau par secteurs'!AW78-'en niveau par secteurs'!D78)</f>
        <v>0</v>
      </c>
      <c r="D77" s="1">
        <f>(SUM('en niveau par secteurs'!AX78:BF78)-SUM('en niveau par secteurs'!E78:M78))*'en niveau par secteurs'!$CM$15</f>
        <v>0</v>
      </c>
      <c r="E77" s="1">
        <f>'en niveau par secteurs'!BG78-'en niveau par secteurs'!N78</f>
        <v>0</v>
      </c>
      <c r="F77" s="1">
        <f>(SUM('en niveau par secteurs'!BH78:BL78)-SUM('en niveau par secteurs'!O78:S78))*'en niveau par secteurs'!$CM$15</f>
        <v>0</v>
      </c>
      <c r="G77" s="13">
        <f>SUM('en niveau par secteurs'!BO78:CE78)-SUM('en niveau par secteurs'!V78:AL78)</f>
        <v>0</v>
      </c>
      <c r="H77" s="25" t="e">
        <f>(('en niveau par secteurs'!CP78+'en niveau par secteurs'!CF78+'en niveau par secteurs'!CQ78)/('en niveau par secteurs'!CR78+'en niveau par secteurs'!AM78+'en niveau par secteurs'!CS78)-1)*100</f>
        <v>#DIV/0!</v>
      </c>
      <c r="I77" s="1">
        <f>'en niveau par secteurs'!CP78*'en niveau par secteurs'!CM78-'en niveau par secteurs'!CR78*'en niveau par secteurs'!AT78</f>
        <v>0</v>
      </c>
      <c r="J77" s="26"/>
      <c r="K77" s="24">
        <f>'en niveau par secteurs'!CQ78*'en niveau par secteurs'!$CM$15-'en niveau par secteurs'!CS78*'en niveau par secteurs'!$AT$15</f>
        <v>0</v>
      </c>
      <c r="L77" s="3" t="e">
        <f>(('en niveau par secteurs'!BM78+'en niveau par secteurs'!BN78)/('en niveau par secteurs'!T78+'en niveau par secteurs'!U78)-1)*100</f>
        <v>#DIV/0!</v>
      </c>
      <c r="M77" s="3" t="e">
        <f>('en niveau par secteurs'!CU78/'en niveau par secteurs'!CV78-1)*100</f>
        <v>#DIV/0!</v>
      </c>
      <c r="N77" s="3"/>
    </row>
    <row r="78" spans="1:14" hidden="1" x14ac:dyDescent="0.25">
      <c r="A78" s="3">
        <v>2079</v>
      </c>
      <c r="B78" s="1">
        <f>(('en niveau par secteurs'!AU79+'en niveau par secteurs'!AV79)-('en niveau par secteurs'!B79+'en niveau par secteurs'!C79))*(1+0.02)^9</f>
        <v>0</v>
      </c>
      <c r="C78" s="1">
        <f>('en niveau par secteurs'!AW79-'en niveau par secteurs'!D79)</f>
        <v>0</v>
      </c>
      <c r="D78" s="1">
        <f>(SUM('en niveau par secteurs'!AX79:BF79)-SUM('en niveau par secteurs'!E79:M79))*'en niveau par secteurs'!$CM$15</f>
        <v>0</v>
      </c>
      <c r="E78" s="1">
        <f>'en niveau par secteurs'!BG79-'en niveau par secteurs'!N79</f>
        <v>0</v>
      </c>
      <c r="F78" s="1">
        <f>(SUM('en niveau par secteurs'!BH79:BL79)-SUM('en niveau par secteurs'!O79:S79))*'en niveau par secteurs'!$CM$15</f>
        <v>0</v>
      </c>
      <c r="G78" s="13">
        <f>SUM('en niveau par secteurs'!BO79:CE79)-SUM('en niveau par secteurs'!V79:AL79)</f>
        <v>0</v>
      </c>
      <c r="H78" s="25" t="e">
        <f>(('en niveau par secteurs'!CP79+'en niveau par secteurs'!CF79+'en niveau par secteurs'!CQ79)/('en niveau par secteurs'!CR79+'en niveau par secteurs'!AM79+'en niveau par secteurs'!CS79)-1)*100</f>
        <v>#DIV/0!</v>
      </c>
      <c r="I78" s="1">
        <f>'en niveau par secteurs'!CP79*'en niveau par secteurs'!CM79-'en niveau par secteurs'!CR79*'en niveau par secteurs'!AT79</f>
        <v>0</v>
      </c>
      <c r="J78" s="26"/>
      <c r="K78" s="24">
        <f>'en niveau par secteurs'!CQ79*'en niveau par secteurs'!$CM$15-'en niveau par secteurs'!CS79*'en niveau par secteurs'!$AT$15</f>
        <v>0</v>
      </c>
      <c r="L78" s="3" t="e">
        <f>(('en niveau par secteurs'!BM79+'en niveau par secteurs'!BN79)/('en niveau par secteurs'!T79+'en niveau par secteurs'!U79)-1)*100</f>
        <v>#DIV/0!</v>
      </c>
      <c r="M78" s="3" t="e">
        <f>('en niveau par secteurs'!CU79/'en niveau par secteurs'!CV79-1)*100</f>
        <v>#DIV/0!</v>
      </c>
      <c r="N78" s="3"/>
    </row>
    <row r="79" spans="1:14" hidden="1" x14ac:dyDescent="0.25">
      <c r="A79" s="3">
        <v>2080</v>
      </c>
      <c r="B79" s="1">
        <f>(('en niveau par secteurs'!AU80+'en niveau par secteurs'!AV80)-('en niveau par secteurs'!B80+'en niveau par secteurs'!C80))*(1+0.02)^9</f>
        <v>0</v>
      </c>
      <c r="C79" s="1">
        <f>('en niveau par secteurs'!AW80-'en niveau par secteurs'!D80)</f>
        <v>0</v>
      </c>
      <c r="D79" s="1">
        <f>(SUM('en niveau par secteurs'!AX80:BF80)-SUM('en niveau par secteurs'!E80:M80))*'en niveau par secteurs'!$CM$15</f>
        <v>0</v>
      </c>
      <c r="E79" s="1">
        <f>'en niveau par secteurs'!BG80-'en niveau par secteurs'!N80</f>
        <v>0</v>
      </c>
      <c r="F79" s="1">
        <f>(SUM('en niveau par secteurs'!BH80:BL80)-SUM('en niveau par secteurs'!O80:S80))*'en niveau par secteurs'!$CM$15</f>
        <v>0</v>
      </c>
      <c r="G79" s="13">
        <f>SUM('en niveau par secteurs'!BO80:CE80)-SUM('en niveau par secteurs'!V80:AL80)</f>
        <v>0</v>
      </c>
      <c r="H79" s="25" t="e">
        <f>(('en niveau par secteurs'!CP80+'en niveau par secteurs'!CF80+'en niveau par secteurs'!CQ80)/('en niveau par secteurs'!CR80+'en niveau par secteurs'!AM80+'en niveau par secteurs'!CS80)-1)*100</f>
        <v>#DIV/0!</v>
      </c>
      <c r="I79" s="1">
        <f>'en niveau par secteurs'!CP80*'en niveau par secteurs'!CM80-'en niveau par secteurs'!CR80*'en niveau par secteurs'!AT80</f>
        <v>0</v>
      </c>
      <c r="J79" s="26"/>
      <c r="K79" s="24">
        <f>'en niveau par secteurs'!CQ80*'en niveau par secteurs'!$CM$15-'en niveau par secteurs'!CS80*'en niveau par secteurs'!$AT$15</f>
        <v>0</v>
      </c>
      <c r="L79" s="3" t="e">
        <f>(('en niveau par secteurs'!BM80+'en niveau par secteurs'!BN80)/('en niveau par secteurs'!T80+'en niveau par secteurs'!U80)-1)*100</f>
        <v>#DIV/0!</v>
      </c>
      <c r="M79" s="3" t="e">
        <f>('en niveau par secteurs'!CU80/'en niveau par secteurs'!CV80-1)*100</f>
        <v>#DIV/0!</v>
      </c>
      <c r="N79" s="3"/>
    </row>
    <row r="80" spans="1:14" hidden="1" x14ac:dyDescent="0.25">
      <c r="A80" s="3">
        <v>2081</v>
      </c>
      <c r="B80" s="1">
        <f>(('en niveau par secteurs'!AU81+'en niveau par secteurs'!AV81)-('en niveau par secteurs'!B81+'en niveau par secteurs'!C81))*(1+0.02)^9</f>
        <v>0</v>
      </c>
      <c r="C80" s="1">
        <f>('en niveau par secteurs'!AW81-'en niveau par secteurs'!D81)</f>
        <v>0</v>
      </c>
      <c r="D80" s="1">
        <f>(SUM('en niveau par secteurs'!AX81:BF81)-SUM('en niveau par secteurs'!E81:M81))*'en niveau par secteurs'!$CM$15</f>
        <v>0</v>
      </c>
      <c r="E80" s="1">
        <f>'en niveau par secteurs'!BG81-'en niveau par secteurs'!N81</f>
        <v>0</v>
      </c>
      <c r="F80" s="1">
        <f>(SUM('en niveau par secteurs'!BH81:BL81)-SUM('en niveau par secteurs'!O81:S81))*'en niveau par secteurs'!$CM$15</f>
        <v>0</v>
      </c>
      <c r="G80" s="13">
        <f>SUM('en niveau par secteurs'!BO81:CE81)-SUM('en niveau par secteurs'!V81:AL81)</f>
        <v>0</v>
      </c>
      <c r="H80" s="25" t="e">
        <f>(('en niveau par secteurs'!CP81+'en niveau par secteurs'!CF81+'en niveau par secteurs'!CQ81)/('en niveau par secteurs'!CR81+'en niveau par secteurs'!AM81+'en niveau par secteurs'!CS81)-1)*100</f>
        <v>#DIV/0!</v>
      </c>
      <c r="I80" s="1">
        <f>'en niveau par secteurs'!CP81*'en niveau par secteurs'!CM81-'en niveau par secteurs'!CR81*'en niveau par secteurs'!AT81</f>
        <v>0</v>
      </c>
      <c r="J80" s="26"/>
      <c r="K80" s="24">
        <f>'en niveau par secteurs'!CQ81*'en niveau par secteurs'!$CM$15-'en niveau par secteurs'!CS81*'en niveau par secteurs'!$AT$15</f>
        <v>0</v>
      </c>
      <c r="L80" s="3" t="e">
        <f>(('en niveau par secteurs'!BM81+'en niveau par secteurs'!BN81)/('en niveau par secteurs'!T81+'en niveau par secteurs'!U81)-1)*100</f>
        <v>#DIV/0!</v>
      </c>
      <c r="M80" s="3" t="e">
        <f>('en niveau par secteurs'!CU81/'en niveau par secteurs'!CV81-1)*100</f>
        <v>#DIV/0!</v>
      </c>
      <c r="N80" s="3"/>
    </row>
    <row r="81" spans="1:14" hidden="1" x14ac:dyDescent="0.25">
      <c r="A81" s="3">
        <v>2082</v>
      </c>
      <c r="B81" s="1">
        <f>(('en niveau par secteurs'!AU82+'en niveau par secteurs'!AV82)-('en niveau par secteurs'!B82+'en niveau par secteurs'!C82))*(1+0.02)^9</f>
        <v>0</v>
      </c>
      <c r="C81" s="1">
        <f>('en niveau par secteurs'!AW82-'en niveau par secteurs'!D82)</f>
        <v>0</v>
      </c>
      <c r="D81" s="1">
        <f>(SUM('en niveau par secteurs'!AX82:BF82)-SUM('en niveau par secteurs'!E82:M82))*'en niveau par secteurs'!$CM$15</f>
        <v>0</v>
      </c>
      <c r="E81" s="1">
        <f>'en niveau par secteurs'!BG82-'en niveau par secteurs'!N82</f>
        <v>0</v>
      </c>
      <c r="F81" s="1">
        <f>(SUM('en niveau par secteurs'!BH82:BL82)-SUM('en niveau par secteurs'!O82:S82))*'en niveau par secteurs'!$CM$15</f>
        <v>0</v>
      </c>
      <c r="G81" s="13">
        <f>SUM('en niveau par secteurs'!BO82:CE82)-SUM('en niveau par secteurs'!V82:AL82)</f>
        <v>0</v>
      </c>
      <c r="H81" s="25" t="e">
        <f>(('en niveau par secteurs'!CP82+'en niveau par secteurs'!CF82+'en niveau par secteurs'!CQ82)/('en niveau par secteurs'!CR82+'en niveau par secteurs'!AM82+'en niveau par secteurs'!CS82)-1)*100</f>
        <v>#DIV/0!</v>
      </c>
      <c r="I81" s="1">
        <f>'en niveau par secteurs'!CP82*'en niveau par secteurs'!CM82-'en niveau par secteurs'!CR82*'en niveau par secteurs'!AT82</f>
        <v>0</v>
      </c>
      <c r="J81" s="26"/>
      <c r="K81" s="24">
        <f>'en niveau par secteurs'!CQ82*'en niveau par secteurs'!$CM$15-'en niveau par secteurs'!CS82*'en niveau par secteurs'!$AT$15</f>
        <v>0</v>
      </c>
      <c r="L81" s="3" t="e">
        <f>(('en niveau par secteurs'!BM82+'en niveau par secteurs'!BN82)/('en niveau par secteurs'!T82+'en niveau par secteurs'!U82)-1)*100</f>
        <v>#DIV/0!</v>
      </c>
      <c r="M81" s="3" t="e">
        <f>('en niveau par secteurs'!CU82/'en niveau par secteurs'!CV82-1)*100</f>
        <v>#DIV/0!</v>
      </c>
      <c r="N81" s="3"/>
    </row>
    <row r="82" spans="1:14" hidden="1" x14ac:dyDescent="0.25">
      <c r="A82" s="3">
        <v>2083</v>
      </c>
      <c r="B82" s="1">
        <f>(('en niveau par secteurs'!AU83+'en niveau par secteurs'!AV83)-('en niveau par secteurs'!B83+'en niveau par secteurs'!C83))*(1+0.02)^9</f>
        <v>0</v>
      </c>
      <c r="C82" s="1">
        <f>('en niveau par secteurs'!AW83-'en niveau par secteurs'!D83)</f>
        <v>0</v>
      </c>
      <c r="D82" s="1">
        <f>(SUM('en niveau par secteurs'!AX83:BF83)-SUM('en niveau par secteurs'!E83:M83))*'en niveau par secteurs'!$CM$15</f>
        <v>0</v>
      </c>
      <c r="E82" s="1">
        <f>'en niveau par secteurs'!BG83-'en niveau par secteurs'!N83</f>
        <v>0</v>
      </c>
      <c r="F82" s="1">
        <f>(SUM('en niveau par secteurs'!BH83:BL83)-SUM('en niveau par secteurs'!O83:S83))*'en niveau par secteurs'!$CM$15</f>
        <v>0</v>
      </c>
      <c r="G82" s="13">
        <f>SUM('en niveau par secteurs'!BO83:CE83)-SUM('en niveau par secteurs'!V83:AL83)</f>
        <v>0</v>
      </c>
      <c r="H82" s="25" t="e">
        <f>(('en niveau par secteurs'!CP83+'en niveau par secteurs'!CF83+'en niveau par secteurs'!CQ83)/('en niveau par secteurs'!CR83+'en niveau par secteurs'!AM83+'en niveau par secteurs'!CS83)-1)*100</f>
        <v>#DIV/0!</v>
      </c>
      <c r="I82" s="1">
        <f>'en niveau par secteurs'!CP83*'en niveau par secteurs'!CM83-'en niveau par secteurs'!CR83*'en niveau par secteurs'!AT83</f>
        <v>0</v>
      </c>
      <c r="J82" s="26"/>
      <c r="K82" s="24">
        <f>'en niveau par secteurs'!CQ83*'en niveau par secteurs'!$CM$15-'en niveau par secteurs'!CS83*'en niveau par secteurs'!$AT$15</f>
        <v>0</v>
      </c>
      <c r="L82" s="3" t="e">
        <f>(('en niveau par secteurs'!BM83+'en niveau par secteurs'!BN83)/('en niveau par secteurs'!T83+'en niveau par secteurs'!U83)-1)*100</f>
        <v>#DIV/0!</v>
      </c>
      <c r="M82" s="3" t="e">
        <f>('en niveau par secteurs'!CU83/'en niveau par secteurs'!CV83-1)*100</f>
        <v>#DIV/0!</v>
      </c>
      <c r="N82" s="3"/>
    </row>
    <row r="83" spans="1:14" hidden="1" x14ac:dyDescent="0.25">
      <c r="A83" s="3">
        <v>2084</v>
      </c>
      <c r="B83" s="1">
        <f>(('en niveau par secteurs'!AU84+'en niveau par secteurs'!AV84)-('en niveau par secteurs'!B84+'en niveau par secteurs'!C84))*(1+0.02)^9</f>
        <v>0</v>
      </c>
      <c r="C83" s="1">
        <f>('en niveau par secteurs'!AW84-'en niveau par secteurs'!D84)</f>
        <v>0</v>
      </c>
      <c r="D83" s="1">
        <f>(SUM('en niveau par secteurs'!AX84:BF84)-SUM('en niveau par secteurs'!E84:M84))*'en niveau par secteurs'!$CM$15</f>
        <v>0</v>
      </c>
      <c r="E83" s="1">
        <f>'en niveau par secteurs'!BG84-'en niveau par secteurs'!N84</f>
        <v>0</v>
      </c>
      <c r="F83" s="1">
        <f>(SUM('en niveau par secteurs'!BH84:BL84)-SUM('en niveau par secteurs'!O84:S84))*'en niveau par secteurs'!$CM$15</f>
        <v>0</v>
      </c>
      <c r="G83" s="13">
        <f>SUM('en niveau par secteurs'!BO84:CE84)-SUM('en niveau par secteurs'!V84:AL84)</f>
        <v>0</v>
      </c>
      <c r="H83" s="25" t="e">
        <f>(('en niveau par secteurs'!CP84+'en niveau par secteurs'!CF84+'en niveau par secteurs'!CQ84)/('en niveau par secteurs'!CR84+'en niveau par secteurs'!AM84+'en niveau par secteurs'!CS84)-1)*100</f>
        <v>#DIV/0!</v>
      </c>
      <c r="I83" s="1">
        <f>'en niveau par secteurs'!CP84*'en niveau par secteurs'!CM84-'en niveau par secteurs'!CR84*'en niveau par secteurs'!AT84</f>
        <v>0</v>
      </c>
      <c r="J83" s="26"/>
      <c r="K83" s="24">
        <f>'en niveau par secteurs'!CQ84*'en niveau par secteurs'!$CM$15-'en niveau par secteurs'!CS84*'en niveau par secteurs'!$AT$15</f>
        <v>0</v>
      </c>
      <c r="L83" s="3" t="e">
        <f>(('en niveau par secteurs'!BM84+'en niveau par secteurs'!BN84)/('en niveau par secteurs'!T84+'en niveau par secteurs'!U84)-1)*100</f>
        <v>#DIV/0!</v>
      </c>
      <c r="M83" s="3" t="e">
        <f>('en niveau par secteurs'!CU84/'en niveau par secteurs'!CV84-1)*100</f>
        <v>#DIV/0!</v>
      </c>
      <c r="N83" s="3"/>
    </row>
    <row r="84" spans="1:14" hidden="1" x14ac:dyDescent="0.25">
      <c r="A84" s="3">
        <v>2085</v>
      </c>
      <c r="B84" s="1">
        <f>(('en niveau par secteurs'!AU85+'en niveau par secteurs'!AV85)-('en niveau par secteurs'!B85+'en niveau par secteurs'!C85))*(1+0.02)^9</f>
        <v>0</v>
      </c>
      <c r="C84" s="1">
        <f>('en niveau par secteurs'!AW85-'en niveau par secteurs'!D85)</f>
        <v>0</v>
      </c>
      <c r="D84" s="1">
        <f>(SUM('en niveau par secteurs'!AX85:BF85)-SUM('en niveau par secteurs'!E85:M85))*'en niveau par secteurs'!$CM$15</f>
        <v>0</v>
      </c>
      <c r="E84" s="1">
        <f>'en niveau par secteurs'!BG85-'en niveau par secteurs'!N85</f>
        <v>0</v>
      </c>
      <c r="F84" s="1">
        <f>(SUM('en niveau par secteurs'!BH85:BL85)-SUM('en niveau par secteurs'!O85:S85))*'en niveau par secteurs'!$CM$15</f>
        <v>0</v>
      </c>
      <c r="G84" s="13">
        <f>SUM('en niveau par secteurs'!BO85:CE85)-SUM('en niveau par secteurs'!V85:AL85)</f>
        <v>0</v>
      </c>
      <c r="H84" s="25" t="e">
        <f>(('en niveau par secteurs'!CP85+'en niveau par secteurs'!CF85+'en niveau par secteurs'!CQ85)/('en niveau par secteurs'!CR85+'en niveau par secteurs'!AM85+'en niveau par secteurs'!CS85)-1)*100</f>
        <v>#DIV/0!</v>
      </c>
      <c r="I84" s="1">
        <f>'en niveau par secteurs'!CP85*'en niveau par secteurs'!CM85-'en niveau par secteurs'!CR85*'en niveau par secteurs'!AT85</f>
        <v>0</v>
      </c>
      <c r="J84" s="26"/>
      <c r="K84" s="24">
        <f>'en niveau par secteurs'!CQ85*'en niveau par secteurs'!$CM$15-'en niveau par secteurs'!CS85*'en niveau par secteurs'!$AT$15</f>
        <v>0</v>
      </c>
      <c r="L84" s="3" t="e">
        <f>(('en niveau par secteurs'!BM85+'en niveau par secteurs'!BN85)/('en niveau par secteurs'!T85+'en niveau par secteurs'!U85)-1)*100</f>
        <v>#DIV/0!</v>
      </c>
      <c r="M84" s="3" t="e">
        <f>('en niveau par secteurs'!CU85/'en niveau par secteurs'!CV85-1)*100</f>
        <v>#DIV/0!</v>
      </c>
      <c r="N84" s="3"/>
    </row>
    <row r="85" spans="1:14" hidden="1" x14ac:dyDescent="0.25">
      <c r="A85" s="3">
        <v>2086</v>
      </c>
      <c r="B85" s="1">
        <f>(('en niveau par secteurs'!AU86+'en niveau par secteurs'!AV86)-('en niveau par secteurs'!B86+'en niveau par secteurs'!C86))*(1+0.02)^9</f>
        <v>0</v>
      </c>
      <c r="C85" s="1">
        <f>('en niveau par secteurs'!AW86-'en niveau par secteurs'!D86)</f>
        <v>0</v>
      </c>
      <c r="D85" s="1">
        <f>(SUM('en niveau par secteurs'!AX86:BF86)-SUM('en niveau par secteurs'!E86:M86))*'en niveau par secteurs'!$CM$15</f>
        <v>0</v>
      </c>
      <c r="E85" s="1">
        <f>'en niveau par secteurs'!BG86-'en niveau par secteurs'!N86</f>
        <v>0</v>
      </c>
      <c r="F85" s="1">
        <f>(SUM('en niveau par secteurs'!BH86:BL86)-SUM('en niveau par secteurs'!O86:S86))*'en niveau par secteurs'!$CM$15</f>
        <v>0</v>
      </c>
      <c r="G85" s="13">
        <f>SUM('en niveau par secteurs'!BO86:CE86)-SUM('en niveau par secteurs'!V86:AL86)</f>
        <v>0</v>
      </c>
      <c r="H85" s="25" t="e">
        <f>(('en niveau par secteurs'!CP86+'en niveau par secteurs'!CF86+'en niveau par secteurs'!CQ86)/('en niveau par secteurs'!CR86+'en niveau par secteurs'!AM86+'en niveau par secteurs'!CS86)-1)*100</f>
        <v>#DIV/0!</v>
      </c>
      <c r="I85" s="1">
        <f>'en niveau par secteurs'!CP86*'en niveau par secteurs'!CM86-'en niveau par secteurs'!CR86*'en niveau par secteurs'!AT86</f>
        <v>0</v>
      </c>
      <c r="J85" s="26"/>
      <c r="K85" s="24">
        <f>'en niveau par secteurs'!CQ86*'en niveau par secteurs'!$CM$15-'en niveau par secteurs'!CS86*'en niveau par secteurs'!$AT$15</f>
        <v>0</v>
      </c>
      <c r="L85" s="3" t="e">
        <f>(('en niveau par secteurs'!BM86+'en niveau par secteurs'!BN86)/('en niveau par secteurs'!T86+'en niveau par secteurs'!U86)-1)*100</f>
        <v>#DIV/0!</v>
      </c>
      <c r="M85" s="3" t="e">
        <f>('en niveau par secteurs'!CU86/'en niveau par secteurs'!CV86-1)*100</f>
        <v>#DIV/0!</v>
      </c>
      <c r="N85" s="3"/>
    </row>
    <row r="86" spans="1:14" hidden="1" x14ac:dyDescent="0.25">
      <c r="A86" s="3">
        <v>2087</v>
      </c>
      <c r="B86" s="1">
        <f>(('en niveau par secteurs'!AU87+'en niveau par secteurs'!AV87)-('en niveau par secteurs'!B87+'en niveau par secteurs'!C87))*(1+0.02)^9</f>
        <v>0</v>
      </c>
      <c r="C86" s="1">
        <f>('en niveau par secteurs'!AW87-'en niveau par secteurs'!D87)</f>
        <v>0</v>
      </c>
      <c r="D86" s="1">
        <f>(SUM('en niveau par secteurs'!AX87:BF87)-SUM('en niveau par secteurs'!E87:M87))*'en niveau par secteurs'!$CM$15</f>
        <v>0</v>
      </c>
      <c r="E86" s="1">
        <f>'en niveau par secteurs'!BG87-'en niveau par secteurs'!N87</f>
        <v>0</v>
      </c>
      <c r="F86" s="1">
        <f>(SUM('en niveau par secteurs'!BH87:BL87)-SUM('en niveau par secteurs'!O87:S87))*'en niveau par secteurs'!$CM$15</f>
        <v>0</v>
      </c>
      <c r="G86" s="13">
        <f>SUM('en niveau par secteurs'!BO87:CE87)-SUM('en niveau par secteurs'!V87:AL87)</f>
        <v>0</v>
      </c>
      <c r="H86" s="25" t="e">
        <f>(('en niveau par secteurs'!CP87+'en niveau par secteurs'!CF87+'en niveau par secteurs'!CQ87)/('en niveau par secteurs'!CR87+'en niveau par secteurs'!AM87+'en niveau par secteurs'!CS87)-1)*100</f>
        <v>#DIV/0!</v>
      </c>
      <c r="I86" s="1">
        <f>'en niveau par secteurs'!CP87*'en niveau par secteurs'!CM87-'en niveau par secteurs'!CR87*'en niveau par secteurs'!AT87</f>
        <v>0</v>
      </c>
      <c r="J86" s="26"/>
      <c r="K86" s="24">
        <f>'en niveau par secteurs'!CQ87*'en niveau par secteurs'!$CM$15-'en niveau par secteurs'!CS87*'en niveau par secteurs'!$AT$15</f>
        <v>0</v>
      </c>
      <c r="L86" s="3" t="e">
        <f>(('en niveau par secteurs'!BM87+'en niveau par secteurs'!BN87)/('en niveau par secteurs'!T87+'en niveau par secteurs'!U87)-1)*100</f>
        <v>#DIV/0!</v>
      </c>
      <c r="M86" s="3" t="e">
        <f>('en niveau par secteurs'!CU87/'en niveau par secteurs'!CV87-1)*100</f>
        <v>#DIV/0!</v>
      </c>
      <c r="N86" s="3"/>
    </row>
    <row r="87" spans="1:14" hidden="1" x14ac:dyDescent="0.25">
      <c r="A87" s="3">
        <v>2088</v>
      </c>
      <c r="B87" s="1">
        <f>(('en niveau par secteurs'!AU88+'en niveau par secteurs'!AV88)-('en niveau par secteurs'!B88+'en niveau par secteurs'!C88))*(1+0.02)^9</f>
        <v>0</v>
      </c>
      <c r="C87" s="1">
        <f>('en niveau par secteurs'!AW88-'en niveau par secteurs'!D88)</f>
        <v>0</v>
      </c>
      <c r="D87" s="1">
        <f>(SUM('en niveau par secteurs'!AX88:BF88)-SUM('en niveau par secteurs'!E88:M88))*'en niveau par secteurs'!$CM$15</f>
        <v>0</v>
      </c>
      <c r="E87" s="1">
        <f>'en niveau par secteurs'!BG88-'en niveau par secteurs'!N88</f>
        <v>0</v>
      </c>
      <c r="F87" s="1">
        <f>(SUM('en niveau par secteurs'!BH88:BL88)-SUM('en niveau par secteurs'!O88:S88))*'en niveau par secteurs'!$CM$15</f>
        <v>0</v>
      </c>
      <c r="G87" s="13">
        <f>SUM('en niveau par secteurs'!BO88:CE88)-SUM('en niveau par secteurs'!V88:AL88)</f>
        <v>0</v>
      </c>
      <c r="H87" s="25" t="e">
        <f>(('en niveau par secteurs'!CP88+'en niveau par secteurs'!CF88+'en niveau par secteurs'!CQ88)/('en niveau par secteurs'!CR88+'en niveau par secteurs'!AM88+'en niveau par secteurs'!CS88)-1)*100</f>
        <v>#DIV/0!</v>
      </c>
      <c r="I87" s="1">
        <f>'en niveau par secteurs'!CP88*'en niveau par secteurs'!CM88-'en niveau par secteurs'!CR88*'en niveau par secteurs'!AT88</f>
        <v>0</v>
      </c>
      <c r="J87" s="26"/>
      <c r="K87" s="24">
        <f>'en niveau par secteurs'!CQ88*'en niveau par secteurs'!$CM$15-'en niveau par secteurs'!CS88*'en niveau par secteurs'!$AT$15</f>
        <v>0</v>
      </c>
      <c r="L87" s="3" t="e">
        <f>(('en niveau par secteurs'!BM88+'en niveau par secteurs'!BN88)/('en niveau par secteurs'!T88+'en niveau par secteurs'!U88)-1)*100</f>
        <v>#DIV/0!</v>
      </c>
      <c r="M87" s="3" t="e">
        <f>('en niveau par secteurs'!CU88/'en niveau par secteurs'!CV88-1)*100</f>
        <v>#DIV/0!</v>
      </c>
      <c r="N87" s="3"/>
    </row>
    <row r="88" spans="1:14" hidden="1" x14ac:dyDescent="0.25">
      <c r="A88" s="3">
        <v>2089</v>
      </c>
      <c r="B88" s="1">
        <f>(('en niveau par secteurs'!AU89+'en niveau par secteurs'!AV89)-('en niveau par secteurs'!B89+'en niveau par secteurs'!C89))*(1+0.02)^9</f>
        <v>0</v>
      </c>
      <c r="C88" s="1">
        <f>('en niveau par secteurs'!AW89-'en niveau par secteurs'!D89)</f>
        <v>0</v>
      </c>
      <c r="D88" s="1">
        <f>(SUM('en niveau par secteurs'!AX89:BF89)-SUM('en niveau par secteurs'!E89:M89))*'en niveau par secteurs'!$CM$15</f>
        <v>0</v>
      </c>
      <c r="E88" s="1">
        <f>'en niveau par secteurs'!BG89-'en niveau par secteurs'!N89</f>
        <v>0</v>
      </c>
      <c r="F88" s="1">
        <f>(SUM('en niveau par secteurs'!BH89:BL89)-SUM('en niveau par secteurs'!O89:S89))*'en niveau par secteurs'!$CM$15</f>
        <v>0</v>
      </c>
      <c r="G88" s="13">
        <f>SUM('en niveau par secteurs'!BO89:CE89)-SUM('en niveau par secteurs'!V89:AL89)</f>
        <v>0</v>
      </c>
      <c r="H88" s="25" t="e">
        <f>(('en niveau par secteurs'!CP89+'en niveau par secteurs'!CF89+'en niveau par secteurs'!CQ89)/('en niveau par secteurs'!CR89+'en niveau par secteurs'!AM89+'en niveau par secteurs'!CS89)-1)*100</f>
        <v>#DIV/0!</v>
      </c>
      <c r="I88" s="1">
        <f>'en niveau par secteurs'!CP89*'en niveau par secteurs'!CM89-'en niveau par secteurs'!CR89*'en niveau par secteurs'!AT89</f>
        <v>0</v>
      </c>
      <c r="J88" s="26"/>
      <c r="K88" s="24">
        <f>'en niveau par secteurs'!CQ89*'en niveau par secteurs'!$CM$15-'en niveau par secteurs'!CS89*'en niveau par secteurs'!$AT$15</f>
        <v>0</v>
      </c>
      <c r="L88" s="3" t="e">
        <f>(('en niveau par secteurs'!BM89+'en niveau par secteurs'!BN89)/('en niveau par secteurs'!T89+'en niveau par secteurs'!U89)-1)*100</f>
        <v>#DIV/0!</v>
      </c>
      <c r="M88" s="3" t="e">
        <f>('en niveau par secteurs'!CU89/'en niveau par secteurs'!CV89-1)*100</f>
        <v>#DIV/0!</v>
      </c>
      <c r="N88" s="3"/>
    </row>
    <row r="89" spans="1:14" hidden="1" x14ac:dyDescent="0.25">
      <c r="A89" s="3">
        <v>2090</v>
      </c>
      <c r="B89" s="1">
        <f>(('en niveau par secteurs'!AU90+'en niveau par secteurs'!AV90)-('en niveau par secteurs'!B90+'en niveau par secteurs'!C90))*(1+0.02)^9</f>
        <v>0</v>
      </c>
      <c r="C89" s="1">
        <f>('en niveau par secteurs'!AW90-'en niveau par secteurs'!D90)</f>
        <v>0</v>
      </c>
      <c r="D89" s="1">
        <f>(SUM('en niveau par secteurs'!AX90:BF90)-SUM('en niveau par secteurs'!E90:M90))*'en niveau par secteurs'!$CM$15</f>
        <v>0</v>
      </c>
      <c r="E89" s="1">
        <f>'en niveau par secteurs'!BG90-'en niveau par secteurs'!N90</f>
        <v>0</v>
      </c>
      <c r="F89" s="1">
        <f>(SUM('en niveau par secteurs'!BH90:BL90)-SUM('en niveau par secteurs'!O90:S90))*'en niveau par secteurs'!$CM$15</f>
        <v>0</v>
      </c>
      <c r="G89" s="13">
        <f>SUM('en niveau par secteurs'!BO90:CE90)-SUM('en niveau par secteurs'!V90:AL90)</f>
        <v>0</v>
      </c>
      <c r="H89" s="25" t="e">
        <f>(('en niveau par secteurs'!CP90+'en niveau par secteurs'!CF90+'en niveau par secteurs'!CQ90)/('en niveau par secteurs'!CR90+'en niveau par secteurs'!AM90+'en niveau par secteurs'!CS90)-1)*100</f>
        <v>#DIV/0!</v>
      </c>
      <c r="I89" s="1">
        <f>'en niveau par secteurs'!CP90*'en niveau par secteurs'!CM90-'en niveau par secteurs'!CR90*'en niveau par secteurs'!AT90</f>
        <v>0</v>
      </c>
      <c r="J89" s="26"/>
      <c r="K89" s="24">
        <f>'en niveau par secteurs'!CQ90*'en niveau par secteurs'!$CM$15-'en niveau par secteurs'!CS90*'en niveau par secteurs'!$AT$15</f>
        <v>0</v>
      </c>
      <c r="L89" s="3" t="e">
        <f>(('en niveau par secteurs'!BM90+'en niveau par secteurs'!BN90)/('en niveau par secteurs'!T90+'en niveau par secteurs'!U90)-1)*100</f>
        <v>#DIV/0!</v>
      </c>
      <c r="M89" s="3" t="e">
        <f>('en niveau par secteurs'!CU90/'en niveau par secteurs'!CV90-1)*100</f>
        <v>#DIV/0!</v>
      </c>
      <c r="N89" s="3"/>
    </row>
    <row r="90" spans="1:14" hidden="1" x14ac:dyDescent="0.25">
      <c r="A90" s="3">
        <v>2091</v>
      </c>
      <c r="B90" s="1">
        <f>(('en niveau par secteurs'!AU91+'en niveau par secteurs'!AV91)-('en niveau par secteurs'!B91+'en niveau par secteurs'!C91))*(1+0.02)^9</f>
        <v>0</v>
      </c>
      <c r="C90" s="1">
        <f>('en niveau par secteurs'!AW91-'en niveau par secteurs'!D91)</f>
        <v>0</v>
      </c>
      <c r="D90" s="1">
        <f>(SUM('en niveau par secteurs'!AX91:BF91)-SUM('en niveau par secteurs'!E91:M91))*'en niveau par secteurs'!$CM$15</f>
        <v>0</v>
      </c>
      <c r="E90" s="1">
        <f>'en niveau par secteurs'!BG91-'en niveau par secteurs'!N91</f>
        <v>0</v>
      </c>
      <c r="F90" s="1">
        <f>(SUM('en niveau par secteurs'!BH91:BL91)-SUM('en niveau par secteurs'!O91:S91))*'en niveau par secteurs'!$CM$15</f>
        <v>0</v>
      </c>
      <c r="G90" s="13">
        <f>SUM('en niveau par secteurs'!BO91:CE91)-SUM('en niveau par secteurs'!V91:AL91)</f>
        <v>0</v>
      </c>
      <c r="H90" s="25" t="e">
        <f>(('en niveau par secteurs'!CP91+'en niveau par secteurs'!CF91+'en niveau par secteurs'!CQ91)/('en niveau par secteurs'!CR91+'en niveau par secteurs'!AM91+'en niveau par secteurs'!CS91)-1)*100</f>
        <v>#DIV/0!</v>
      </c>
      <c r="I90" s="1">
        <f>'en niveau par secteurs'!CP91*'en niveau par secteurs'!CM91-'en niveau par secteurs'!CR91*'en niveau par secteurs'!AT91</f>
        <v>0</v>
      </c>
      <c r="J90" s="26"/>
      <c r="K90" s="24">
        <f>'en niveau par secteurs'!CQ91*'en niveau par secteurs'!$CM$15-'en niveau par secteurs'!CS91*'en niveau par secteurs'!$AT$15</f>
        <v>0</v>
      </c>
      <c r="L90" s="3" t="e">
        <f>(('en niveau par secteurs'!BM91+'en niveau par secteurs'!BN91)/('en niveau par secteurs'!T91+'en niveau par secteurs'!U91)-1)*100</f>
        <v>#DIV/0!</v>
      </c>
      <c r="M90" s="3" t="e">
        <f>('en niveau par secteurs'!CU91/'en niveau par secteurs'!CV91-1)*100</f>
        <v>#DIV/0!</v>
      </c>
      <c r="N90" s="3"/>
    </row>
    <row r="91" spans="1:14" hidden="1" x14ac:dyDescent="0.25">
      <c r="A91" s="3">
        <v>2092</v>
      </c>
      <c r="B91" s="1">
        <f>(('en niveau par secteurs'!AU92+'en niveau par secteurs'!AV92)-('en niveau par secteurs'!B92+'en niveau par secteurs'!C92))*(1+0.02)^9</f>
        <v>0</v>
      </c>
      <c r="C91" s="1">
        <f>('en niveau par secteurs'!AW92-'en niveau par secteurs'!D92)</f>
        <v>0</v>
      </c>
      <c r="D91" s="1">
        <f>(SUM('en niveau par secteurs'!AX92:BF92)-SUM('en niveau par secteurs'!E92:M92))*'en niveau par secteurs'!$CM$15</f>
        <v>0</v>
      </c>
      <c r="E91" s="1">
        <f>'en niveau par secteurs'!BG92-'en niveau par secteurs'!N92</f>
        <v>0</v>
      </c>
      <c r="F91" s="1">
        <f>(SUM('en niveau par secteurs'!BH92:BL92)-SUM('en niveau par secteurs'!O92:S92))*'en niveau par secteurs'!$CM$15</f>
        <v>0</v>
      </c>
      <c r="G91" s="13">
        <f>SUM('en niveau par secteurs'!BO92:CE92)-SUM('en niveau par secteurs'!V92:AL92)</f>
        <v>0</v>
      </c>
      <c r="H91" s="25" t="e">
        <f>(('en niveau par secteurs'!CP92+'en niveau par secteurs'!CF92+'en niveau par secteurs'!CQ92)/('en niveau par secteurs'!CR92+'en niveau par secteurs'!AM92+'en niveau par secteurs'!CS92)-1)*100</f>
        <v>#DIV/0!</v>
      </c>
      <c r="I91" s="1">
        <f>'en niveau par secteurs'!CP92*'en niveau par secteurs'!CM92-'en niveau par secteurs'!CR92*'en niveau par secteurs'!AT92</f>
        <v>0</v>
      </c>
      <c r="J91" s="26"/>
      <c r="K91" s="24">
        <f>'en niveau par secteurs'!CQ92*'en niveau par secteurs'!$CM$15-'en niveau par secteurs'!CS92*'en niveau par secteurs'!$AT$15</f>
        <v>0</v>
      </c>
      <c r="L91" s="3" t="e">
        <f>(('en niveau par secteurs'!BM92+'en niveau par secteurs'!BN92)/('en niveau par secteurs'!T92+'en niveau par secteurs'!U92)-1)*100</f>
        <v>#DIV/0!</v>
      </c>
      <c r="M91" s="3" t="e">
        <f>('en niveau par secteurs'!CU92/'en niveau par secteurs'!CV92-1)*100</f>
        <v>#DIV/0!</v>
      </c>
      <c r="N91" s="3"/>
    </row>
    <row r="92" spans="1:14" hidden="1" x14ac:dyDescent="0.25">
      <c r="A92" s="3">
        <v>2093</v>
      </c>
      <c r="B92" s="1">
        <f>(('en niveau par secteurs'!AU93+'en niveau par secteurs'!AV93)-('en niveau par secteurs'!B93+'en niveau par secteurs'!C93))*(1+0.02)^9</f>
        <v>0</v>
      </c>
      <c r="C92" s="1">
        <f>('en niveau par secteurs'!AW93-'en niveau par secteurs'!D93)</f>
        <v>0</v>
      </c>
      <c r="D92" s="1">
        <f>(SUM('en niveau par secteurs'!AX93:BF93)-SUM('en niveau par secteurs'!E93:M93))*'en niveau par secteurs'!$CM$15</f>
        <v>0</v>
      </c>
      <c r="E92" s="1">
        <f>'en niveau par secteurs'!BG93-'en niveau par secteurs'!N93</f>
        <v>0</v>
      </c>
      <c r="F92" s="1">
        <f>(SUM('en niveau par secteurs'!BH93:BL93)-SUM('en niveau par secteurs'!O93:S93))*'en niveau par secteurs'!$CM$15</f>
        <v>0</v>
      </c>
      <c r="G92" s="13">
        <f>SUM('en niveau par secteurs'!BO93:CE93)-SUM('en niveau par secteurs'!V93:AL93)</f>
        <v>0</v>
      </c>
      <c r="H92" s="25" t="e">
        <f>(('en niveau par secteurs'!CP93+'en niveau par secteurs'!CF93+'en niveau par secteurs'!CQ93)/('en niveau par secteurs'!CR93+'en niveau par secteurs'!AM93+'en niveau par secteurs'!CS93)-1)*100</f>
        <v>#DIV/0!</v>
      </c>
      <c r="I92" s="1">
        <f>'en niveau par secteurs'!CP93*'en niveau par secteurs'!CM93-'en niveau par secteurs'!CR93*'en niveau par secteurs'!AT93</f>
        <v>0</v>
      </c>
      <c r="J92" s="26"/>
      <c r="K92" s="24">
        <f>'en niveau par secteurs'!CQ93*'en niveau par secteurs'!$CM$15-'en niveau par secteurs'!CS93*'en niveau par secteurs'!$AT$15</f>
        <v>0</v>
      </c>
      <c r="L92" s="3" t="e">
        <f>(('en niveau par secteurs'!BM93+'en niveau par secteurs'!BN93)/('en niveau par secteurs'!T93+'en niveau par secteurs'!U93)-1)*100</f>
        <v>#DIV/0!</v>
      </c>
      <c r="M92" s="3" t="e">
        <f>('en niveau par secteurs'!CU93/'en niveau par secteurs'!CV93-1)*100</f>
        <v>#DIV/0!</v>
      </c>
      <c r="N92" s="3"/>
    </row>
    <row r="93" spans="1:14" hidden="1" x14ac:dyDescent="0.25">
      <c r="A93" s="3">
        <v>2094</v>
      </c>
      <c r="B93" s="1">
        <f>(('en niveau par secteurs'!AU94+'en niveau par secteurs'!AV94)-('en niveau par secteurs'!B94+'en niveau par secteurs'!C94))*(1+0.02)^9</f>
        <v>0</v>
      </c>
      <c r="C93" s="1">
        <f>('en niveau par secteurs'!AW94-'en niveau par secteurs'!D94)</f>
        <v>0</v>
      </c>
      <c r="D93" s="1">
        <f>(SUM('en niveau par secteurs'!AX94:BF94)-SUM('en niveau par secteurs'!E94:M94))*'en niveau par secteurs'!$CM$15</f>
        <v>0</v>
      </c>
      <c r="E93" s="1">
        <f>'en niveau par secteurs'!BG94-'en niveau par secteurs'!N94</f>
        <v>0</v>
      </c>
      <c r="F93" s="1">
        <f>(SUM('en niveau par secteurs'!BH94:BL94)-SUM('en niveau par secteurs'!O94:S94))*'en niveau par secteurs'!$CM$15</f>
        <v>0</v>
      </c>
      <c r="G93" s="13">
        <f>SUM('en niveau par secteurs'!BO94:CE94)-SUM('en niveau par secteurs'!V94:AL94)</f>
        <v>0</v>
      </c>
      <c r="H93" s="25" t="e">
        <f>(('en niveau par secteurs'!CP94+'en niveau par secteurs'!CF94+'en niveau par secteurs'!CQ94)/('en niveau par secteurs'!CR94+'en niveau par secteurs'!AM94+'en niveau par secteurs'!CS94)-1)*100</f>
        <v>#DIV/0!</v>
      </c>
      <c r="I93" s="1">
        <f>'en niveau par secteurs'!CP94*'en niveau par secteurs'!CM94-'en niveau par secteurs'!CR94*'en niveau par secteurs'!AT94</f>
        <v>0</v>
      </c>
      <c r="J93" s="26"/>
      <c r="K93" s="24">
        <f>'en niveau par secteurs'!CQ94*'en niveau par secteurs'!$CM$15-'en niveau par secteurs'!CS94*'en niveau par secteurs'!$AT$15</f>
        <v>0</v>
      </c>
      <c r="L93" s="3" t="e">
        <f>(('en niveau par secteurs'!BM94+'en niveau par secteurs'!BN94)/('en niveau par secteurs'!T94+'en niveau par secteurs'!U94)-1)*100</f>
        <v>#DIV/0!</v>
      </c>
      <c r="M93" s="3" t="e">
        <f>('en niveau par secteurs'!CU94/'en niveau par secteurs'!CV94-1)*100</f>
        <v>#DIV/0!</v>
      </c>
      <c r="N93" s="3"/>
    </row>
    <row r="94" spans="1:14" hidden="1" x14ac:dyDescent="0.25">
      <c r="A94" s="3">
        <v>2095</v>
      </c>
      <c r="B94" s="1">
        <f>(('en niveau par secteurs'!AU95+'en niveau par secteurs'!AV95)-('en niveau par secteurs'!B95+'en niveau par secteurs'!C95))*(1+0.02)^9</f>
        <v>0</v>
      </c>
      <c r="C94" s="1">
        <f>('en niveau par secteurs'!AW95-'en niveau par secteurs'!D95)</f>
        <v>0</v>
      </c>
      <c r="D94" s="1">
        <f>(SUM('en niveau par secteurs'!AX95:BF95)-SUM('en niveau par secteurs'!E95:M95))*'en niveau par secteurs'!$CM$15</f>
        <v>0</v>
      </c>
      <c r="E94" s="1">
        <f>'en niveau par secteurs'!BG95-'en niveau par secteurs'!N95</f>
        <v>0</v>
      </c>
      <c r="F94" s="1">
        <f>(SUM('en niveau par secteurs'!BH95:BL95)-SUM('en niveau par secteurs'!O95:S95))*'en niveau par secteurs'!$CM$15</f>
        <v>0</v>
      </c>
      <c r="G94" s="13">
        <f>SUM('en niveau par secteurs'!BO95:CE95)-SUM('en niveau par secteurs'!V95:AL95)</f>
        <v>0</v>
      </c>
      <c r="H94" s="25" t="e">
        <f>(('en niveau par secteurs'!CP95+'en niveau par secteurs'!CF95+'en niveau par secteurs'!CQ95)/('en niveau par secteurs'!CR95+'en niveau par secteurs'!AM95+'en niveau par secteurs'!CS95)-1)*100</f>
        <v>#DIV/0!</v>
      </c>
      <c r="I94" s="1">
        <f>'en niveau par secteurs'!CP95*'en niveau par secteurs'!CM95-'en niveau par secteurs'!CR95*'en niveau par secteurs'!AT95</f>
        <v>0</v>
      </c>
      <c r="J94" s="26"/>
      <c r="K94" s="24">
        <f>'en niveau par secteurs'!CQ95*'en niveau par secteurs'!$CM$15-'en niveau par secteurs'!CS95*'en niveau par secteurs'!$AT$15</f>
        <v>0</v>
      </c>
      <c r="L94" s="3" t="e">
        <f>(('en niveau par secteurs'!BM95+'en niveau par secteurs'!BN95)/('en niveau par secteurs'!T95+'en niveau par secteurs'!U95)-1)*100</f>
        <v>#DIV/0!</v>
      </c>
      <c r="M94" s="3" t="e">
        <f>('en niveau par secteurs'!CU95/'en niveau par secteurs'!CV95-1)*100</f>
        <v>#DIV/0!</v>
      </c>
      <c r="N94" s="3"/>
    </row>
    <row r="95" spans="1:14" hidden="1" x14ac:dyDescent="0.25">
      <c r="A95" s="3">
        <v>2096</v>
      </c>
      <c r="B95" s="1">
        <f>(('en niveau par secteurs'!AU96+'en niveau par secteurs'!AV96)-('en niveau par secteurs'!B96+'en niveau par secteurs'!C96))*(1+0.02)^9</f>
        <v>0</v>
      </c>
      <c r="C95" s="1">
        <f>('en niveau par secteurs'!AW96-'en niveau par secteurs'!D96)</f>
        <v>0</v>
      </c>
      <c r="D95" s="1">
        <f>(SUM('en niveau par secteurs'!AX96:BF96)-SUM('en niveau par secteurs'!E96:M96))*'en niveau par secteurs'!$CM$15</f>
        <v>0</v>
      </c>
      <c r="E95" s="1">
        <f>'en niveau par secteurs'!BG96-'en niveau par secteurs'!N96</f>
        <v>0</v>
      </c>
      <c r="F95" s="1">
        <f>(SUM('en niveau par secteurs'!BH96:BL96)-SUM('en niveau par secteurs'!O96:S96))*'en niveau par secteurs'!$CM$15</f>
        <v>0</v>
      </c>
      <c r="G95" s="13">
        <f>SUM('en niveau par secteurs'!BO96:CE96)-SUM('en niveau par secteurs'!V96:AL96)</f>
        <v>0</v>
      </c>
      <c r="H95" s="25" t="e">
        <f>(('en niveau par secteurs'!CP96+'en niveau par secteurs'!CF96+'en niveau par secteurs'!CQ96)/('en niveau par secteurs'!CR96+'en niveau par secteurs'!AM96+'en niveau par secteurs'!CS96)-1)*100</f>
        <v>#DIV/0!</v>
      </c>
      <c r="I95" s="1">
        <f>'en niveau par secteurs'!CP96*'en niveau par secteurs'!CM96-'en niveau par secteurs'!CR96*'en niveau par secteurs'!AT96</f>
        <v>0</v>
      </c>
      <c r="J95" s="26"/>
      <c r="K95" s="24">
        <f>'en niveau par secteurs'!CQ96*'en niveau par secteurs'!$CM$15-'en niveau par secteurs'!CS96*'en niveau par secteurs'!$AT$15</f>
        <v>0</v>
      </c>
      <c r="L95" s="3" t="e">
        <f>(('en niveau par secteurs'!BM96+'en niveau par secteurs'!BN96)/('en niveau par secteurs'!T96+'en niveau par secteurs'!U96)-1)*100</f>
        <v>#DIV/0!</v>
      </c>
      <c r="M95" s="3" t="e">
        <f>('en niveau par secteurs'!CU96/'en niveau par secteurs'!CV96-1)*100</f>
        <v>#DIV/0!</v>
      </c>
      <c r="N95" s="3"/>
    </row>
    <row r="96" spans="1:14" hidden="1" x14ac:dyDescent="0.25">
      <c r="A96" s="3">
        <v>2097</v>
      </c>
      <c r="B96" s="1">
        <f>(('en niveau par secteurs'!AU97+'en niveau par secteurs'!AV97)-('en niveau par secteurs'!B97+'en niveau par secteurs'!C97))*(1+0.02)^9</f>
        <v>0</v>
      </c>
      <c r="C96" s="1">
        <f>('en niveau par secteurs'!AW97-'en niveau par secteurs'!D97)</f>
        <v>0</v>
      </c>
      <c r="D96" s="1">
        <f>(SUM('en niveau par secteurs'!AX97:BF97)-SUM('en niveau par secteurs'!E97:M97))*'en niveau par secteurs'!$CM$15</f>
        <v>0</v>
      </c>
      <c r="E96" s="1">
        <f>'en niveau par secteurs'!BG97-'en niveau par secteurs'!N97</f>
        <v>0</v>
      </c>
      <c r="F96" s="1">
        <f>(SUM('en niveau par secteurs'!BH97:BL97)-SUM('en niveau par secteurs'!O97:S97))*'en niveau par secteurs'!$CM$15</f>
        <v>0</v>
      </c>
      <c r="G96" s="13">
        <f>SUM('en niveau par secteurs'!BO97:CE97)-SUM('en niveau par secteurs'!V97:AL97)</f>
        <v>0</v>
      </c>
      <c r="H96" s="25" t="e">
        <f>(('en niveau par secteurs'!CP97+'en niveau par secteurs'!CF97+'en niveau par secteurs'!CQ97)/('en niveau par secteurs'!CR97+'en niveau par secteurs'!AM97+'en niveau par secteurs'!CS97)-1)*100</f>
        <v>#DIV/0!</v>
      </c>
      <c r="I96" s="1">
        <f>'en niveau par secteurs'!CP97*'en niveau par secteurs'!CM97-'en niveau par secteurs'!CR97*'en niveau par secteurs'!AT97</f>
        <v>0</v>
      </c>
      <c r="J96" s="26"/>
      <c r="K96" s="24">
        <f>'en niveau par secteurs'!CQ97*'en niveau par secteurs'!$CM$15-'en niveau par secteurs'!CS97*'en niveau par secteurs'!$AT$15</f>
        <v>0</v>
      </c>
      <c r="L96" s="3" t="e">
        <f>(('en niveau par secteurs'!BM97+'en niveau par secteurs'!BN97)/('en niveau par secteurs'!T97+'en niveau par secteurs'!U97)-1)*100</f>
        <v>#DIV/0!</v>
      </c>
      <c r="M96" s="3" t="e">
        <f>('en niveau par secteurs'!CU97/'en niveau par secteurs'!CV97-1)*100</f>
        <v>#DIV/0!</v>
      </c>
      <c r="N96" s="3"/>
    </row>
    <row r="97" spans="1:14" hidden="1" x14ac:dyDescent="0.25">
      <c r="A97" s="3">
        <v>2098</v>
      </c>
      <c r="B97" s="1">
        <f>(('en niveau par secteurs'!AU98+'en niveau par secteurs'!AV98)-('en niveau par secteurs'!B98+'en niveau par secteurs'!C98))*(1+0.02)^9</f>
        <v>0</v>
      </c>
      <c r="C97" s="1">
        <f>('en niveau par secteurs'!AW98-'en niveau par secteurs'!D98)</f>
        <v>0</v>
      </c>
      <c r="D97" s="1">
        <f>(SUM('en niveau par secteurs'!AX98:BF98)-SUM('en niveau par secteurs'!E98:M98))*'en niveau par secteurs'!$CM$15</f>
        <v>0</v>
      </c>
      <c r="E97" s="1">
        <f>'en niveau par secteurs'!BG98-'en niveau par secteurs'!N98</f>
        <v>0</v>
      </c>
      <c r="F97" s="1">
        <f>(SUM('en niveau par secteurs'!BH98:BL98)-SUM('en niveau par secteurs'!O98:S98))*'en niveau par secteurs'!$CM$15</f>
        <v>0</v>
      </c>
      <c r="G97" s="13">
        <f>SUM('en niveau par secteurs'!BO98:CE98)-SUM('en niveau par secteurs'!V98:AL98)</f>
        <v>0</v>
      </c>
      <c r="H97" s="25" t="e">
        <f>(('en niveau par secteurs'!CP98+'en niveau par secteurs'!CF98+'en niveau par secteurs'!CQ98)/('en niveau par secteurs'!CR98+'en niveau par secteurs'!AM98+'en niveau par secteurs'!CS98)-1)*100</f>
        <v>#DIV/0!</v>
      </c>
      <c r="I97" s="1">
        <f>'en niveau par secteurs'!CP98*'en niveau par secteurs'!CM98-'en niveau par secteurs'!CR98*'en niveau par secteurs'!AT98</f>
        <v>0</v>
      </c>
      <c r="J97" s="26"/>
      <c r="K97" s="24">
        <f>'en niveau par secteurs'!CQ98*'en niveau par secteurs'!$CM$15-'en niveau par secteurs'!CS98*'en niveau par secteurs'!$AT$15</f>
        <v>0</v>
      </c>
      <c r="L97" s="3" t="e">
        <f>(('en niveau par secteurs'!BM98+'en niveau par secteurs'!BN98)/('en niveau par secteurs'!T98+'en niveau par secteurs'!U98)-1)*100</f>
        <v>#DIV/0!</v>
      </c>
      <c r="M97" s="3" t="e">
        <f>('en niveau par secteurs'!CU98/'en niveau par secteurs'!CV98-1)*100</f>
        <v>#DIV/0!</v>
      </c>
      <c r="N97" s="3"/>
    </row>
    <row r="98" spans="1:14" hidden="1" x14ac:dyDescent="0.25">
      <c r="A98" s="3">
        <v>2099</v>
      </c>
      <c r="B98" s="1">
        <f>(('en niveau par secteurs'!AU99+'en niveau par secteurs'!AV99)-('en niveau par secteurs'!B99+'en niveau par secteurs'!C99))*(1+0.02)^9</f>
        <v>0</v>
      </c>
      <c r="C98" s="1">
        <f>('en niveau par secteurs'!AW99-'en niveau par secteurs'!D99)</f>
        <v>0</v>
      </c>
      <c r="D98" s="1">
        <f>(SUM('en niveau par secteurs'!AX99:BF99)-SUM('en niveau par secteurs'!E99:M99))*'en niveau par secteurs'!$CM$15</f>
        <v>0</v>
      </c>
      <c r="E98" s="1">
        <f>'en niveau par secteurs'!BG99-'en niveau par secteurs'!N99</f>
        <v>0</v>
      </c>
      <c r="F98" s="1">
        <f>(SUM('en niveau par secteurs'!BH99:BL99)-SUM('en niveau par secteurs'!O99:S99))*'en niveau par secteurs'!$CM$15</f>
        <v>0</v>
      </c>
      <c r="G98" s="13">
        <f>SUM('en niveau par secteurs'!BO99:CE99)-SUM('en niveau par secteurs'!V99:AL99)</f>
        <v>0</v>
      </c>
      <c r="H98" s="25" t="e">
        <f>(('en niveau par secteurs'!CP99+'en niveau par secteurs'!CF99+'en niveau par secteurs'!CQ99)/('en niveau par secteurs'!CR99+'en niveau par secteurs'!AM99+'en niveau par secteurs'!CS99)-1)*100</f>
        <v>#DIV/0!</v>
      </c>
      <c r="I98" s="1">
        <f>'en niveau par secteurs'!CP99*'en niveau par secteurs'!CM99-'en niveau par secteurs'!CR99*'en niveau par secteurs'!AT99</f>
        <v>0</v>
      </c>
      <c r="J98" s="26"/>
      <c r="K98" s="24">
        <f>'en niveau par secteurs'!CQ99*'en niveau par secteurs'!$CM$15-'en niveau par secteurs'!CS99*'en niveau par secteurs'!$AT$15</f>
        <v>0</v>
      </c>
      <c r="L98" s="3" t="e">
        <f>(('en niveau par secteurs'!BM99+'en niveau par secteurs'!BN99)/('en niveau par secteurs'!T99+'en niveau par secteurs'!U99)-1)*100</f>
        <v>#DIV/0!</v>
      </c>
      <c r="M98" s="3" t="e">
        <f>('en niveau par secteurs'!CU99/'en niveau par secteurs'!CV99-1)*100</f>
        <v>#DIV/0!</v>
      </c>
      <c r="N98" s="3"/>
    </row>
    <row r="99" spans="1:14" hidden="1" x14ac:dyDescent="0.25">
      <c r="A99" s="3">
        <v>2100</v>
      </c>
      <c r="B99" s="1">
        <f>(('en niveau par secteurs'!AU100+'en niveau par secteurs'!AV100)-('en niveau par secteurs'!B100+'en niveau par secteurs'!C100))*(1+0.02)^9</f>
        <v>0</v>
      </c>
      <c r="C99" s="4">
        <f>('en niveau par secteurs'!AW100-'en niveau par secteurs'!D100)</f>
        <v>0</v>
      </c>
      <c r="D99" s="1">
        <f>(SUM('en niveau par secteurs'!AX100:BF100)-SUM('en niveau par secteurs'!E100:M100))*'en niveau par secteurs'!$CM$15</f>
        <v>0</v>
      </c>
      <c r="E99" s="1">
        <f>'en niveau par secteurs'!BG100-'en niveau par secteurs'!N100</f>
        <v>0</v>
      </c>
      <c r="F99" s="1">
        <f>(SUM('en niveau par secteurs'!BH100:BL100)-SUM('en niveau par secteurs'!O100:S100))*'en niveau par secteurs'!$CM$15</f>
        <v>0</v>
      </c>
      <c r="G99" s="13">
        <f>SUM('en niveau par secteurs'!BO100:CE100)-SUM('en niveau par secteurs'!V100:AL100)</f>
        <v>0</v>
      </c>
      <c r="H99" s="25" t="e">
        <f>(('en niveau par secteurs'!CP100+'en niveau par secteurs'!CF100+'en niveau par secteurs'!CQ100)/('en niveau par secteurs'!CR100+'en niveau par secteurs'!AM100+'en niveau par secteurs'!CS100)-1)*100</f>
        <v>#DIV/0!</v>
      </c>
      <c r="I99" s="1">
        <f>'en niveau par secteurs'!CP100*'en niveau par secteurs'!CM100-'en niveau par secteurs'!CR100*'en niveau par secteurs'!AT100</f>
        <v>0</v>
      </c>
      <c r="J99" s="26"/>
      <c r="K99" s="24">
        <f>'en niveau par secteurs'!CQ100*'en niveau par secteurs'!$CM$15-'en niveau par secteurs'!CS100*'en niveau par secteurs'!$AT$15</f>
        <v>0</v>
      </c>
      <c r="L99" s="3" t="e">
        <f>(('en niveau par secteurs'!BM100+'en niveau par secteurs'!BN100)/('en niveau par secteurs'!T100+'en niveau par secteurs'!U100)-1)*100</f>
        <v>#DIV/0!</v>
      </c>
      <c r="M99" s="3" t="e">
        <f>('en niveau par secteurs'!CU100/'en niveau par secteurs'!CV100-1)*100</f>
        <v>#DIV/0!</v>
      </c>
      <c r="N99" s="3"/>
    </row>
    <row r="100" spans="1:14" x14ac:dyDescent="0.25">
      <c r="A100" s="7" t="s">
        <v>31</v>
      </c>
      <c r="B100" s="8">
        <f>SUM(B14:B34)</f>
        <v>390901.08191257506</v>
      </c>
      <c r="C100" s="8">
        <f t="shared" ref="C100:M100" si="0">SUM(C14:C34)</f>
        <v>113917.1636962576</v>
      </c>
      <c r="D100" s="8">
        <f t="shared" si="0"/>
        <v>680378.88589241204</v>
      </c>
      <c r="E100" s="8">
        <f t="shared" si="0"/>
        <v>177776.41514068539</v>
      </c>
      <c r="F100" s="8">
        <f t="shared" si="0"/>
        <v>413793.10856329388</v>
      </c>
      <c r="G100" s="14">
        <f t="shared" si="0"/>
        <v>202531.56206593447</v>
      </c>
      <c r="H100" s="27">
        <f t="shared" si="0"/>
        <v>3064533.3028020095</v>
      </c>
      <c r="I100" s="8">
        <f t="shared" si="0"/>
        <v>96179.073011773624</v>
      </c>
      <c r="J100" s="8">
        <f t="shared" si="0"/>
        <v>1617824.3244154737</v>
      </c>
      <c r="K100" s="28">
        <f t="shared" si="0"/>
        <v>1848705.0284066997</v>
      </c>
      <c r="L100" s="18">
        <f t="shared" si="0"/>
        <v>6891443.0989948837</v>
      </c>
      <c r="M100" s="8">
        <f t="shared" si="0"/>
        <v>11935274.619068053</v>
      </c>
    </row>
    <row r="101" spans="1:14" ht="15.75" thickBot="1" x14ac:dyDescent="0.3">
      <c r="A101" s="6" t="s">
        <v>32</v>
      </c>
      <c r="B101" s="5">
        <f>B100/20</f>
        <v>19545.054095628751</v>
      </c>
      <c r="C101" s="5">
        <f t="shared" ref="C101:M101" si="1">C100/20</f>
        <v>5695.8581848128797</v>
      </c>
      <c r="D101" s="5">
        <f t="shared" si="1"/>
        <v>34018.944294620604</v>
      </c>
      <c r="E101" s="5">
        <f t="shared" si="1"/>
        <v>8888.8207570342693</v>
      </c>
      <c r="F101" s="5">
        <f t="shared" si="1"/>
        <v>20689.655428164693</v>
      </c>
      <c r="G101" s="15">
        <f t="shared" si="1"/>
        <v>10126.578103296724</v>
      </c>
      <c r="H101" s="29">
        <f t="shared" si="1"/>
        <v>153226.66514010046</v>
      </c>
      <c r="I101" s="30">
        <f t="shared" si="1"/>
        <v>4808.9536505886808</v>
      </c>
      <c r="J101" s="30">
        <f t="shared" si="1"/>
        <v>80891.216220773684</v>
      </c>
      <c r="K101" s="31">
        <f t="shared" si="1"/>
        <v>92435.251420334986</v>
      </c>
      <c r="L101" s="19">
        <f t="shared" si="1"/>
        <v>344572.15494974417</v>
      </c>
      <c r="M101" s="5">
        <f t="shared" si="1"/>
        <v>596763.73095340258</v>
      </c>
      <c r="N101" s="3"/>
    </row>
    <row r="102" spans="1:14" x14ac:dyDescent="0.25">
      <c r="A102" s="3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D2" sqref="D2:E48"/>
    </sheetView>
  </sheetViews>
  <sheetFormatPr baseColWidth="10" defaultRowHeight="15" x14ac:dyDescent="0.25"/>
  <sheetData>
    <row r="1" spans="1:16" x14ac:dyDescent="0.25">
      <c r="A1" s="37" t="s">
        <v>0</v>
      </c>
      <c r="B1" s="37" t="s">
        <v>2</v>
      </c>
      <c r="C1" s="37" t="s">
        <v>1</v>
      </c>
      <c r="D1" s="37" t="s">
        <v>34</v>
      </c>
      <c r="E1" s="37" t="s">
        <v>33</v>
      </c>
      <c r="F1" s="37" t="s">
        <v>66</v>
      </c>
      <c r="G1" s="37" t="s">
        <v>67</v>
      </c>
      <c r="H1" t="s">
        <v>68</v>
      </c>
      <c r="I1" t="s">
        <v>69</v>
      </c>
      <c r="J1" t="s">
        <v>70</v>
      </c>
      <c r="K1" t="s">
        <v>72</v>
      </c>
      <c r="L1" t="s">
        <v>71</v>
      </c>
      <c r="O1" t="s">
        <v>76</v>
      </c>
      <c r="P1" t="s">
        <v>77</v>
      </c>
    </row>
    <row r="2" spans="1:16" x14ac:dyDescent="0.25">
      <c r="A2" s="37">
        <v>2004</v>
      </c>
      <c r="B2" s="37">
        <f>'en niveau par secteurs'!CV4</f>
        <v>359494.03801921027</v>
      </c>
      <c r="C2" s="37">
        <f>'en niveau par secteurs'!CU4</f>
        <v>359494.03801921027</v>
      </c>
      <c r="D2" s="37">
        <f>'en niveau par secteurs'!AT4</f>
        <v>0.99999999799999995</v>
      </c>
      <c r="E2" s="37">
        <f>'en niveau par secteurs'!CM4</f>
        <v>0.99999999799999995</v>
      </c>
      <c r="F2" s="37">
        <f>B2*$D$12</f>
        <v>411680.56883367011</v>
      </c>
      <c r="G2" s="37">
        <f>C2*$E$12</f>
        <v>411680.56883367011</v>
      </c>
      <c r="H2">
        <f>G2-F2</f>
        <v>0</v>
      </c>
      <c r="O2" s="37"/>
    </row>
    <row r="3" spans="1:16" x14ac:dyDescent="0.25">
      <c r="A3" s="37">
        <v>2005</v>
      </c>
      <c r="B3" s="37">
        <f>'en niveau par secteurs'!CV5</f>
        <v>374711.59568319353</v>
      </c>
      <c r="C3" s="37">
        <f>'en niveau par secteurs'!CU5</f>
        <v>374711.59568319353</v>
      </c>
      <c r="D3" s="37">
        <f>'en niveau par secteurs'!AT5</f>
        <v>1.0229744549999999</v>
      </c>
      <c r="E3" s="37">
        <f>'en niveau par secteurs'!CM5</f>
        <v>1.0229744549999999</v>
      </c>
      <c r="F3" s="37">
        <f t="shared" ref="F3:F48" si="0">B3*$D$12</f>
        <v>429107.20775621338</v>
      </c>
      <c r="G3" s="37">
        <f t="shared" ref="G3:G48" si="1">C3*$E$12</f>
        <v>429107.20775621338</v>
      </c>
      <c r="H3" s="37">
        <f t="shared" ref="H3:H48" si="2">G3-F3</f>
        <v>0</v>
      </c>
      <c r="O3" s="37"/>
    </row>
    <row r="4" spans="1:16" x14ac:dyDescent="0.25">
      <c r="A4" s="37">
        <v>2006</v>
      </c>
      <c r="B4" s="37">
        <f>'en niveau par secteurs'!CV6</f>
        <v>372669.33758469153</v>
      </c>
      <c r="C4" s="37">
        <f>'en niveau par secteurs'!CU6</f>
        <v>372669.33758469153</v>
      </c>
      <c r="D4" s="37">
        <f>'en niveau par secteurs'!AT6</f>
        <v>1.043301104</v>
      </c>
      <c r="E4" s="37">
        <f>'en niveau par secteurs'!CM6</f>
        <v>1.043301104</v>
      </c>
      <c r="F4" s="37">
        <f t="shared" si="0"/>
        <v>426768.4819728068</v>
      </c>
      <c r="G4" s="37">
        <f t="shared" si="1"/>
        <v>426768.4819728068</v>
      </c>
      <c r="H4" s="37">
        <f t="shared" si="2"/>
        <v>0</v>
      </c>
      <c r="O4" s="37"/>
    </row>
    <row r="5" spans="1:16" x14ac:dyDescent="0.25">
      <c r="A5" s="37">
        <v>2007</v>
      </c>
      <c r="B5" s="37">
        <f>'en niveau par secteurs'!CV7</f>
        <v>344576.98500408005</v>
      </c>
      <c r="C5" s="37">
        <f>'en niveau par secteurs'!CU7</f>
        <v>344576.98500408005</v>
      </c>
      <c r="D5" s="37">
        <f>'en niveau par secteurs'!AT7</f>
        <v>1.0605658090000001</v>
      </c>
      <c r="E5" s="37">
        <f>'en niveau par secteurs'!CM7</f>
        <v>1.0605658090000001</v>
      </c>
      <c r="F5" s="37">
        <f t="shared" si="0"/>
        <v>394598.05780114321</v>
      </c>
      <c r="G5" s="37">
        <f t="shared" si="1"/>
        <v>394598.05780114321</v>
      </c>
      <c r="H5" s="37">
        <f t="shared" si="2"/>
        <v>0</v>
      </c>
      <c r="O5" s="37"/>
    </row>
    <row r="6" spans="1:16" x14ac:dyDescent="0.25">
      <c r="A6" s="37">
        <v>2008</v>
      </c>
      <c r="B6" s="37">
        <f>'en niveau par secteurs'!CV8</f>
        <v>347020.88609113847</v>
      </c>
      <c r="C6" s="37">
        <f>'en niveau par secteurs'!CU8</f>
        <v>347020.88609113847</v>
      </c>
      <c r="D6" s="37">
        <f>'en niveau par secteurs'!AT8</f>
        <v>1.0729569750000001</v>
      </c>
      <c r="E6" s="37">
        <f>'en niveau par secteurs'!CM8</f>
        <v>1.0729569750000001</v>
      </c>
      <c r="F6" s="37">
        <f t="shared" si="0"/>
        <v>397396.73172418517</v>
      </c>
      <c r="G6" s="37">
        <f t="shared" si="1"/>
        <v>397396.73172418517</v>
      </c>
      <c r="H6" s="37">
        <f t="shared" si="2"/>
        <v>0</v>
      </c>
      <c r="O6" s="37"/>
    </row>
    <row r="7" spans="1:16" x14ac:dyDescent="0.25">
      <c r="A7" s="37">
        <v>2009</v>
      </c>
      <c r="B7" s="37">
        <f>'en niveau par secteurs'!CV9</f>
        <v>350391.59570199664</v>
      </c>
      <c r="C7" s="37">
        <f>'en niveau par secteurs'!CU9</f>
        <v>350391.59570199664</v>
      </c>
      <c r="D7" s="37">
        <f>'en niveau par secteurs'!AT9</f>
        <v>1.0826604360000001</v>
      </c>
      <c r="E7" s="37">
        <f>'en niveau par secteurs'!CM9</f>
        <v>1.0826604360000001</v>
      </c>
      <c r="F7" s="37">
        <f t="shared" si="0"/>
        <v>401256.75582254608</v>
      </c>
      <c r="G7" s="37">
        <f t="shared" si="1"/>
        <v>401256.75582254608</v>
      </c>
      <c r="H7" s="37">
        <f t="shared" si="2"/>
        <v>0</v>
      </c>
      <c r="O7" s="37"/>
    </row>
    <row r="8" spans="1:16" x14ac:dyDescent="0.25">
      <c r="A8" s="37">
        <v>2010</v>
      </c>
      <c r="B8" s="37">
        <f>'en niveau par secteurs'!CV10</f>
        <v>355446.24051529373</v>
      </c>
      <c r="C8" s="37">
        <f>'en niveau par secteurs'!CU10</f>
        <v>355446.24051529373</v>
      </c>
      <c r="D8" s="37">
        <f>'en niveau par secteurs'!AT10</f>
        <v>1.090746199</v>
      </c>
      <c r="E8" s="37">
        <f>'en niveau par secteurs'!CM10</f>
        <v>1.090746199</v>
      </c>
      <c r="F8" s="37">
        <f t="shared" si="0"/>
        <v>407045.16628814355</v>
      </c>
      <c r="G8" s="37">
        <f t="shared" si="1"/>
        <v>407045.16628814355</v>
      </c>
      <c r="H8" s="37">
        <f t="shared" si="2"/>
        <v>0</v>
      </c>
      <c r="O8" s="37"/>
    </row>
    <row r="9" spans="1:16" x14ac:dyDescent="0.25">
      <c r="A9" s="37">
        <v>2011</v>
      </c>
      <c r="B9" s="37">
        <f>'en niveau par secteurs'!CV11</f>
        <v>351804.10071586148</v>
      </c>
      <c r="C9" s="37">
        <f>'en niveau par secteurs'!CU11</f>
        <v>351804.10071586148</v>
      </c>
      <c r="D9" s="37">
        <f>'en niveau par secteurs'!AT11</f>
        <v>1.1019524469999999</v>
      </c>
      <c r="E9" s="37">
        <f>'en niveau par secteurs'!CM11</f>
        <v>1.1019524469999999</v>
      </c>
      <c r="F9" s="37">
        <f t="shared" si="0"/>
        <v>402874.30940088164</v>
      </c>
      <c r="G9" s="37">
        <f t="shared" si="1"/>
        <v>402874.30940088164</v>
      </c>
      <c r="H9" s="37">
        <f t="shared" si="2"/>
        <v>0</v>
      </c>
      <c r="O9" s="37"/>
    </row>
    <row r="10" spans="1:16" x14ac:dyDescent="0.25">
      <c r="A10" s="37">
        <v>2012</v>
      </c>
      <c r="B10" s="37">
        <f>'en niveau par secteurs'!CV12</f>
        <v>349203.59197116212</v>
      </c>
      <c r="C10" s="37">
        <f>'en niveau par secteurs'!CU12</f>
        <v>349203.59197116212</v>
      </c>
      <c r="D10" s="37">
        <f>'en niveau par secteurs'!AT12</f>
        <v>1.114409075</v>
      </c>
      <c r="E10" s="37">
        <f>'en niveau par secteurs'!CM12</f>
        <v>1.114409075</v>
      </c>
      <c r="F10" s="37">
        <f t="shared" si="0"/>
        <v>399896.29361743893</v>
      </c>
      <c r="G10" s="37">
        <f t="shared" si="1"/>
        <v>399896.29361743893</v>
      </c>
      <c r="H10" s="37">
        <f t="shared" si="2"/>
        <v>0</v>
      </c>
      <c r="O10" s="37"/>
    </row>
    <row r="11" spans="1:16" x14ac:dyDescent="0.25">
      <c r="A11" s="37">
        <v>2013</v>
      </c>
      <c r="B11" s="37">
        <f>'en niveau par secteurs'!CV13</f>
        <v>352069.13649238867</v>
      </c>
      <c r="C11" s="37">
        <f>'en niveau par secteurs'!CU13</f>
        <v>352069.13649238768</v>
      </c>
      <c r="D11" s="37">
        <f>'en niveau par secteurs'!AT13</f>
        <v>1.127714898</v>
      </c>
      <c r="E11" s="37">
        <f>'en niveau par secteurs'!CM13</f>
        <v>1.127714898</v>
      </c>
      <c r="F11" s="37">
        <f t="shared" si="0"/>
        <v>403177.81952261605</v>
      </c>
      <c r="G11" s="37">
        <f t="shared" si="1"/>
        <v>403177.81952261488</v>
      </c>
      <c r="H11" s="37">
        <f t="shared" si="2"/>
        <v>-1.1641532182693481E-9</v>
      </c>
      <c r="O11" s="37"/>
    </row>
    <row r="12" spans="1:16" x14ac:dyDescent="0.25">
      <c r="A12" s="37">
        <v>2014</v>
      </c>
      <c r="B12" s="37">
        <f>'en niveau par secteurs'!CV14</f>
        <v>417879.46866722003</v>
      </c>
      <c r="C12" s="37">
        <f>'en niveau par secteurs'!CU14</f>
        <v>417879.46867702005</v>
      </c>
      <c r="D12" s="37">
        <f>'en niveau par secteurs'!AT14</f>
        <v>1.14516661</v>
      </c>
      <c r="E12" s="37">
        <f>'en niveau par secteurs'!CM14</f>
        <v>1.14516661</v>
      </c>
      <c r="F12" s="37">
        <f t="shared" si="0"/>
        <v>478541.61452224158</v>
      </c>
      <c r="G12" s="37">
        <f t="shared" si="1"/>
        <v>478541.61453346425</v>
      </c>
      <c r="H12" s="37">
        <f t="shared" si="2"/>
        <v>1.122266985476017E-5</v>
      </c>
      <c r="O12" s="37"/>
    </row>
    <row r="13" spans="1:16" x14ac:dyDescent="0.25">
      <c r="A13" s="37">
        <v>2015</v>
      </c>
      <c r="B13" s="37">
        <f>'en niveau par secteurs'!CV15</f>
        <v>426021.56487244228</v>
      </c>
      <c r="C13" s="37">
        <f>'en niveau par secteurs'!CU15</f>
        <v>426021.56488666893</v>
      </c>
      <c r="D13" s="37">
        <f>'en niveau par secteurs'!AT15</f>
        <v>1.1610188829999999</v>
      </c>
      <c r="E13" s="37">
        <f>'en niveau par secteurs'!CM15</f>
        <v>1.1610188829999999</v>
      </c>
      <c r="F13" s="37">
        <f t="shared" si="0"/>
        <v>487865.67123186978</v>
      </c>
      <c r="G13" s="37">
        <f t="shared" si="1"/>
        <v>487865.6712481617</v>
      </c>
      <c r="H13" s="37">
        <f>G13-F13</f>
        <v>1.6291916836053133E-5</v>
      </c>
      <c r="O13" s="37"/>
    </row>
    <row r="14" spans="1:16" x14ac:dyDescent="0.25">
      <c r="A14" s="37">
        <v>2016</v>
      </c>
      <c r="B14" s="37">
        <f>'en niveau par secteurs'!CV16</f>
        <v>432824.04382012581</v>
      </c>
      <c r="C14" s="37">
        <f>'en niveau par secteurs'!CU16</f>
        <v>435011.46209079085</v>
      </c>
      <c r="D14" s="37">
        <f>'en niveau par secteurs'!AT16</f>
        <v>1.1813780629999999</v>
      </c>
      <c r="E14" s="37">
        <f>'en niveau par secteurs'!CM16</f>
        <v>1.1822233639999999</v>
      </c>
      <c r="F14" s="37">
        <f t="shared" si="0"/>
        <v>495655.64298798493</v>
      </c>
      <c r="G14" s="37">
        <f t="shared" si="1"/>
        <v>498160.60135365446</v>
      </c>
      <c r="H14" s="37">
        <f t="shared" si="2"/>
        <v>2504.9583656695322</v>
      </c>
      <c r="O14" s="37"/>
    </row>
    <row r="15" spans="1:16" x14ac:dyDescent="0.25">
      <c r="A15" s="37">
        <v>2017</v>
      </c>
      <c r="B15" s="37">
        <f>'en niveau par secteurs'!CV17</f>
        <v>440399.05851806508</v>
      </c>
      <c r="C15" s="37">
        <f>'en niveau par secteurs'!CU17</f>
        <v>447976.96112031129</v>
      </c>
      <c r="D15" s="37">
        <f>'en niveau par secteurs'!AT17</f>
        <v>1.2074808260000001</v>
      </c>
      <c r="E15" s="37">
        <f>'en niveau par secteurs'!CM17</f>
        <v>1.210485488</v>
      </c>
      <c r="F15" s="37">
        <f t="shared" si="0"/>
        <v>504330.29689032421</v>
      </c>
      <c r="G15" s="37">
        <f t="shared" si="1"/>
        <v>513008.25792424864</v>
      </c>
      <c r="H15" s="37">
        <f t="shared" si="2"/>
        <v>8677.9610339244246</v>
      </c>
      <c r="O15" s="37"/>
    </row>
    <row r="16" spans="1:16" x14ac:dyDescent="0.25">
      <c r="A16" s="37">
        <v>2018</v>
      </c>
      <c r="B16" s="37">
        <f>'en niveau par secteurs'!CV18</f>
        <v>448252.40341627121</v>
      </c>
      <c r="C16" s="37">
        <f>'en niveau par secteurs'!CU18</f>
        <v>459985.92361157702</v>
      </c>
      <c r="D16" s="37">
        <f>'en niveau par secteurs'!AT18</f>
        <v>1.2413690719999999</v>
      </c>
      <c r="E16" s="37">
        <f>'en niveau par secteurs'!CM18</f>
        <v>1.2480909259999999</v>
      </c>
      <c r="F16" s="37">
        <f t="shared" si="0"/>
        <v>513323.68524456368</v>
      </c>
      <c r="G16" s="37">
        <f t="shared" si="1"/>
        <v>526760.52078998857</v>
      </c>
      <c r="H16" s="37">
        <f t="shared" si="2"/>
        <v>13436.835545424896</v>
      </c>
      <c r="O16" s="37"/>
    </row>
    <row r="17" spans="1:15" x14ac:dyDescent="0.25">
      <c r="A17" s="37">
        <v>2019</v>
      </c>
      <c r="B17" s="37">
        <f>'en niveau par secteurs'!CV19</f>
        <v>455237.51572491758</v>
      </c>
      <c r="C17" s="37">
        <f>'en niveau par secteurs'!CU19</f>
        <v>471695.45719215448</v>
      </c>
      <c r="D17" s="37">
        <f>'en niveau par secteurs'!AT19</f>
        <v>1.2817545560000001</v>
      </c>
      <c r="E17" s="37">
        <f>'en niveau par secteurs'!CM19</f>
        <v>1.2932682769999999</v>
      </c>
      <c r="F17" s="37">
        <f t="shared" si="0"/>
        <v>521322.80262752553</v>
      </c>
      <c r="G17" s="37">
        <f t="shared" si="1"/>
        <v>540169.88766513963</v>
      </c>
      <c r="H17" s="37">
        <f t="shared" si="2"/>
        <v>18847.085037614102</v>
      </c>
      <c r="O17" s="37"/>
    </row>
    <row r="18" spans="1:15" x14ac:dyDescent="0.25">
      <c r="A18" s="37">
        <v>2020</v>
      </c>
      <c r="B18" s="37">
        <f>'en niveau par secteurs'!CV20</f>
        <v>461034.78473058413</v>
      </c>
      <c r="C18" s="37">
        <f>'en niveau par secteurs'!CU20</f>
        <v>481354.19682207715</v>
      </c>
      <c r="D18" s="37">
        <f>'en niveau par secteurs'!AT20</f>
        <v>1.325535385</v>
      </c>
      <c r="E18" s="37">
        <f>'en niveau par secteurs'!CM20</f>
        <v>1.343855692</v>
      </c>
      <c r="F18" s="37">
        <f t="shared" si="0"/>
        <v>527961.64152200276</v>
      </c>
      <c r="G18" s="37">
        <f t="shared" si="1"/>
        <v>551230.75378401089</v>
      </c>
      <c r="H18" s="37">
        <f t="shared" si="2"/>
        <v>23269.11226200813</v>
      </c>
      <c r="O18" s="37"/>
    </row>
    <row r="19" spans="1:15" x14ac:dyDescent="0.25">
      <c r="A19" s="37">
        <v>2021</v>
      </c>
      <c r="B19" s="37">
        <f>'en niveau par secteurs'!CV21</f>
        <v>466220.81103011972</v>
      </c>
      <c r="C19" s="37">
        <f>'en niveau par secteurs'!CU21</f>
        <v>490258.75640260725</v>
      </c>
      <c r="D19" s="37">
        <f>'en niveau par secteurs'!AT21</f>
        <v>1.370967227</v>
      </c>
      <c r="E19" s="37">
        <f>'en niveau par secteurs'!CM21</f>
        <v>1.398368042</v>
      </c>
      <c r="F19" s="37">
        <f t="shared" si="0"/>
        <v>533900.50567881274</v>
      </c>
      <c r="G19" s="37">
        <f t="shared" si="1"/>
        <v>561427.95809238951</v>
      </c>
      <c r="H19" s="37">
        <f t="shared" si="2"/>
        <v>27527.452413576772</v>
      </c>
      <c r="O19" s="37"/>
    </row>
    <row r="20" spans="1:15" x14ac:dyDescent="0.25">
      <c r="A20" s="37">
        <v>2022</v>
      </c>
      <c r="B20" s="37">
        <f>'en niveau par secteurs'!CV22</f>
        <v>471104.84842663119</v>
      </c>
      <c r="C20" s="37">
        <f>'en niveau par secteurs'!CU22</f>
        <v>498355.79595359607</v>
      </c>
      <c r="D20" s="37">
        <f>'en niveau par secteurs'!AT22</f>
        <v>1.416361811</v>
      </c>
      <c r="E20" s="37">
        <f>'en niveau par secteurs'!CM22</f>
        <v>1.454479181</v>
      </c>
      <c r="F20" s="37">
        <f t="shared" si="0"/>
        <v>539493.54222728906</v>
      </c>
      <c r="G20" s="37">
        <f t="shared" si="1"/>
        <v>570700.41742603132</v>
      </c>
      <c r="H20" s="37">
        <f t="shared" si="2"/>
        <v>31206.875198742258</v>
      </c>
      <c r="O20" s="37"/>
    </row>
    <row r="21" spans="1:15" x14ac:dyDescent="0.25">
      <c r="A21" s="37">
        <v>2023</v>
      </c>
      <c r="B21" s="37">
        <f>'en niveau par secteurs'!CV23</f>
        <v>475294.24722908559</v>
      </c>
      <c r="C21" s="37">
        <f>'en niveau par secteurs'!CU23</f>
        <v>505364.65872237121</v>
      </c>
      <c r="D21" s="37">
        <f>'en niveau par secteurs'!AT23</f>
        <v>1.4603367840000001</v>
      </c>
      <c r="E21" s="37">
        <f>'en niveau par secteurs'!CM23</f>
        <v>1.510764776</v>
      </c>
      <c r="F21" s="37">
        <f t="shared" si="0"/>
        <v>544291.10185183387</v>
      </c>
      <c r="G21" s="37">
        <f t="shared" si="1"/>
        <v>578726.73304290476</v>
      </c>
      <c r="H21" s="37">
        <f t="shared" si="2"/>
        <v>34435.63119107089</v>
      </c>
      <c r="O21" s="37"/>
    </row>
    <row r="22" spans="1:15" x14ac:dyDescent="0.25">
      <c r="A22" s="37">
        <v>2024</v>
      </c>
      <c r="B22" s="37">
        <f>'en niveau par secteurs'!CV24</f>
        <v>479565.98274622671</v>
      </c>
      <c r="C22" s="37">
        <f>'en niveau par secteurs'!CU24</f>
        <v>506960.49094612047</v>
      </c>
      <c r="D22" s="37">
        <f>'en niveau par secteurs'!AT24</f>
        <v>1.5020292609999999</v>
      </c>
      <c r="E22" s="37">
        <f>'en niveau par secteurs'!CM24</f>
        <v>1.566152765</v>
      </c>
      <c r="F22" s="37">
        <f t="shared" si="0"/>
        <v>549182.95073281496</v>
      </c>
      <c r="G22" s="37">
        <f t="shared" si="1"/>
        <v>580554.22682070441</v>
      </c>
      <c r="H22" s="37">
        <f t="shared" si="2"/>
        <v>31371.276087889448</v>
      </c>
      <c r="O22" s="37"/>
    </row>
    <row r="23" spans="1:15" x14ac:dyDescent="0.25">
      <c r="A23" s="37">
        <v>2025</v>
      </c>
      <c r="B23" s="37">
        <f>'en niveau par secteurs'!CV25</f>
        <v>485047.06808491878</v>
      </c>
      <c r="C23" s="37">
        <f>'en niveau par secteurs'!CU25</f>
        <v>519080.47836543189</v>
      </c>
      <c r="D23" s="37">
        <f>'en niveau par secteurs'!AT25</f>
        <v>1.5409852479999999</v>
      </c>
      <c r="E23" s="37">
        <f>'en niveau par secteurs'!CM25</f>
        <v>1.6201209860000001</v>
      </c>
      <c r="F23" s="37">
        <f t="shared" si="0"/>
        <v>555459.70664924558</v>
      </c>
      <c r="G23" s="37">
        <f t="shared" si="1"/>
        <v>594433.63172691991</v>
      </c>
      <c r="H23" s="37">
        <f t="shared" si="2"/>
        <v>38973.925077674328</v>
      </c>
      <c r="O23" s="37"/>
    </row>
    <row r="24" spans="1:15" x14ac:dyDescent="0.25">
      <c r="A24" s="37">
        <v>2026</v>
      </c>
      <c r="B24" s="37">
        <f>'en niveau par secteurs'!CV26</f>
        <v>490982.07029425213</v>
      </c>
      <c r="C24" s="37">
        <f>'en niveau par secteurs'!CU26</f>
        <v>527862.52722433093</v>
      </c>
      <c r="D24" s="37">
        <f>'en niveau par secteurs'!AT26</f>
        <v>1.5770715369999999</v>
      </c>
      <c r="E24" s="37">
        <f>'en niveau par secteurs'!CM26</f>
        <v>1.6721936879999999</v>
      </c>
      <c r="F24" s="37">
        <f t="shared" si="0"/>
        <v>562256.27300965041</v>
      </c>
      <c r="G24" s="37">
        <f t="shared" si="1"/>
        <v>604490.54084751976</v>
      </c>
      <c r="H24" s="37">
        <f t="shared" si="2"/>
        <v>42234.267837869353</v>
      </c>
      <c r="O24" s="37"/>
    </row>
    <row r="25" spans="1:15" x14ac:dyDescent="0.25">
      <c r="A25" s="37">
        <v>2027</v>
      </c>
      <c r="B25" s="37">
        <f>'en niveau par secteurs'!CV27</f>
        <v>497411.62499979674</v>
      </c>
      <c r="C25" s="37">
        <f>'en niveau par secteurs'!CU27</f>
        <v>536622.36280012003</v>
      </c>
      <c r="D25" s="37">
        <f>'en niveau par secteurs'!AT27</f>
        <v>1.6105036829999999</v>
      </c>
      <c r="E25" s="37">
        <f>'en niveau par secteurs'!CM27</f>
        <v>1.722149366</v>
      </c>
      <c r="F25" s="37">
        <f t="shared" si="0"/>
        <v>569619.18437560846</v>
      </c>
      <c r="G25" s="37">
        <f t="shared" si="1"/>
        <v>614522.01205800357</v>
      </c>
      <c r="H25" s="37">
        <f t="shared" si="2"/>
        <v>44902.827682395116</v>
      </c>
      <c r="O25" s="37"/>
    </row>
    <row r="26" spans="1:15" x14ac:dyDescent="0.25">
      <c r="A26" s="37">
        <v>2028</v>
      </c>
      <c r="B26" s="37">
        <f>'en niveau par secteurs'!CV28</f>
        <v>504326.16438325396</v>
      </c>
      <c r="C26" s="37">
        <f>'en niveau par secteurs'!CU28</f>
        <v>552282.82814850868</v>
      </c>
      <c r="D26" s="37">
        <f>'en niveau par secteurs'!AT28</f>
        <v>1.6417626590000001</v>
      </c>
      <c r="E26" s="37">
        <f>'en niveau par secteurs'!CM28</f>
        <v>1.7702710770000001</v>
      </c>
      <c r="F26" s="37">
        <f t="shared" si="0"/>
        <v>577537.48400107364</v>
      </c>
      <c r="G26" s="37">
        <f t="shared" si="1"/>
        <v>632455.8540720403</v>
      </c>
      <c r="H26" s="37">
        <f t="shared" si="2"/>
        <v>54918.370070966659</v>
      </c>
      <c r="O26" s="37"/>
    </row>
    <row r="27" spans="1:15" x14ac:dyDescent="0.25">
      <c r="A27" s="37">
        <v>2029</v>
      </c>
      <c r="B27" s="37">
        <f>'en niveau par secteurs'!CV29</f>
        <v>512179.09712918958</v>
      </c>
      <c r="C27" s="37">
        <f>'en niveau par secteurs'!CU29</f>
        <v>561410.03492586419</v>
      </c>
      <c r="D27" s="37">
        <f>'en niveau par secteurs'!AT29</f>
        <v>1.671337152</v>
      </c>
      <c r="E27" s="37">
        <f>'en niveau par secteurs'!CM29</f>
        <v>1.8165196509999999</v>
      </c>
      <c r="F27" s="37">
        <f t="shared" si="0"/>
        <v>586530.40037229471</v>
      </c>
      <c r="G27" s="37">
        <f t="shared" si="1"/>
        <v>642908.02651603345</v>
      </c>
      <c r="H27" s="37">
        <f t="shared" si="2"/>
        <v>56377.626143738744</v>
      </c>
      <c r="O27" s="37"/>
    </row>
    <row r="28" spans="1:15" x14ac:dyDescent="0.25">
      <c r="A28" s="37">
        <v>2030</v>
      </c>
      <c r="B28" s="37">
        <f>'en niveau par secteurs'!CV30</f>
        <v>519408.47468790156</v>
      </c>
      <c r="C28" s="37">
        <f>'en niveau par secteurs'!CU30</f>
        <v>571128.94039002561</v>
      </c>
      <c r="D28" s="37">
        <f>'en niveau par secteurs'!AT30</f>
        <v>1.6997258749999999</v>
      </c>
      <c r="E28" s="37">
        <f>'en niveau par secteurs'!CM30</f>
        <v>1.8618445770000001</v>
      </c>
      <c r="F28" s="37">
        <f t="shared" si="0"/>
        <v>594809.24216361507</v>
      </c>
      <c r="G28" s="37">
        <f t="shared" si="1"/>
        <v>654037.79253933765</v>
      </c>
      <c r="H28" s="37">
        <f t="shared" si="2"/>
        <v>59228.550375722582</v>
      </c>
      <c r="O28" s="37"/>
    </row>
    <row r="29" spans="1:15" x14ac:dyDescent="0.25">
      <c r="A29" s="37">
        <v>2031</v>
      </c>
      <c r="B29" s="37">
        <f>'en niveau par secteurs'!CV31</f>
        <v>526840.82648279623</v>
      </c>
      <c r="C29" s="37">
        <f>'en niveau par secteurs'!CU31</f>
        <v>580756.9787112216</v>
      </c>
      <c r="D29" s="37">
        <f>'en niveau par secteurs'!AT31</f>
        <v>1.7274788409999999</v>
      </c>
      <c r="E29" s="37">
        <f>'en niveau par secteurs'!CM31</f>
        <v>1.906775903</v>
      </c>
      <c r="F29" s="37">
        <f t="shared" si="0"/>
        <v>603320.52327290201</v>
      </c>
      <c r="G29" s="37">
        <f t="shared" si="1"/>
        <v>665063.50054457178</v>
      </c>
      <c r="H29" s="37">
        <f t="shared" si="2"/>
        <v>61742.977271669777</v>
      </c>
      <c r="O29" s="37"/>
    </row>
    <row r="30" spans="1:15" x14ac:dyDescent="0.25">
      <c r="A30" s="37">
        <v>2032</v>
      </c>
      <c r="B30" s="37">
        <f>'en niveau par secteurs'!CV32</f>
        <v>534572.00278329523</v>
      </c>
      <c r="C30" s="37">
        <f>'en niveau par secteurs'!CU32</f>
        <v>590731.99047635007</v>
      </c>
      <c r="D30" s="37">
        <f>'en niveau par secteurs'!AT32</f>
        <v>1.7555221350000001</v>
      </c>
      <c r="E30" s="37">
        <f>'en niveau par secteurs'!CM32</f>
        <v>1.9518008090000001</v>
      </c>
      <c r="F30" s="37">
        <f t="shared" si="0"/>
        <v>612174.00822825672</v>
      </c>
      <c r="G30" s="37">
        <f t="shared" si="1"/>
        <v>676486.5509523541</v>
      </c>
      <c r="H30" s="37">
        <f t="shared" si="2"/>
        <v>64312.54272409738</v>
      </c>
      <c r="O30" s="37"/>
    </row>
    <row r="31" spans="1:15" x14ac:dyDescent="0.25">
      <c r="A31" s="37">
        <v>2033</v>
      </c>
      <c r="B31" s="37">
        <f>'en niveau par secteurs'!CV33</f>
        <v>542511.88038019068</v>
      </c>
      <c r="C31" s="37">
        <f>'en niveau par secteurs'!CU33</f>
        <v>601197.34227599762</v>
      </c>
      <c r="D31" s="37">
        <f>'en niveau par secteurs'!AT33</f>
        <v>1.784055621</v>
      </c>
      <c r="E31" s="37">
        <f>'en niveau par secteurs'!CM33</f>
        <v>1.9971980540000001</v>
      </c>
      <c r="F31" s="37">
        <f t="shared" si="0"/>
        <v>621266.49093970843</v>
      </c>
      <c r="G31" s="37">
        <f t="shared" si="1"/>
        <v>688471.12239521381</v>
      </c>
      <c r="H31" s="37">
        <f t="shared" si="2"/>
        <v>67204.631455505383</v>
      </c>
      <c r="O31" s="37"/>
    </row>
    <row r="32" spans="1:15" x14ac:dyDescent="0.25">
      <c r="A32" s="37">
        <v>2034</v>
      </c>
      <c r="B32" s="37">
        <f>'en niveau par secteurs'!CV34</f>
        <v>551333.51783294196</v>
      </c>
      <c r="C32" s="37">
        <f>'en niveau par secteurs'!CU34</f>
        <v>613193.25945399853</v>
      </c>
      <c r="D32" s="37">
        <f>'en niveau par secteurs'!AT34</f>
        <v>1.813530852</v>
      </c>
      <c r="E32" s="37">
        <f>'en niveau par secteurs'!CM34</f>
        <v>2.04337481</v>
      </c>
      <c r="F32" s="37">
        <f t="shared" si="0"/>
        <v>631368.73559612466</v>
      </c>
      <c r="G32" s="37">
        <f t="shared" si="1"/>
        <v>702208.44620378595</v>
      </c>
      <c r="H32" s="37">
        <f t="shared" si="2"/>
        <v>70839.710607661284</v>
      </c>
      <c r="O32" s="37"/>
    </row>
    <row r="33" spans="1:16" x14ac:dyDescent="0.25">
      <c r="A33" s="37">
        <v>2035</v>
      </c>
      <c r="B33" s="37">
        <f>'en niveau par secteurs'!CV35</f>
        <v>559432.44465773576</v>
      </c>
      <c r="C33" s="37">
        <f>'en niveau par secteurs'!CU35</f>
        <v>624948.35487326141</v>
      </c>
      <c r="D33" s="37">
        <f>'en niveau par secteurs'!AT35</f>
        <v>1.844115655</v>
      </c>
      <c r="E33" s="37">
        <f>'en niveau par secteurs'!CM35</f>
        <v>2.0904195959999998</v>
      </c>
      <c r="F33" s="37">
        <f>B33*$D$12</f>
        <v>640643.35617271182</v>
      </c>
      <c r="G33" s="37">
        <f>C33*$E$12</f>
        <v>715669.98897528974</v>
      </c>
      <c r="H33" s="37">
        <f t="shared" si="2"/>
        <v>75026.632802577922</v>
      </c>
      <c r="P33" s="38"/>
    </row>
    <row r="34" spans="1:16" x14ac:dyDescent="0.25">
      <c r="A34" s="37">
        <v>2036</v>
      </c>
      <c r="B34" s="37">
        <f>'en niveau par secteurs'!CV36</f>
        <v>567595.3458242527</v>
      </c>
      <c r="C34" s="37">
        <f>'en niveau par secteurs'!CU36</f>
        <v>637016.0567631817</v>
      </c>
      <c r="D34" s="37">
        <f>'en niveau par secteurs'!AT36</f>
        <v>1.875977021</v>
      </c>
      <c r="E34" s="37">
        <f>'en niveau par secteurs'!CM36</f>
        <v>2.1384763160000002</v>
      </c>
      <c r="F34" s="37">
        <f t="shared" si="0"/>
        <v>649991.23802933714</v>
      </c>
      <c r="G34" s="37">
        <f t="shared" si="1"/>
        <v>729489.5182390603</v>
      </c>
      <c r="H34" s="37">
        <f t="shared" si="2"/>
        <v>79498.280209723162</v>
      </c>
      <c r="I34">
        <f>SUM(H13:H33)</f>
        <v>827039.2492020909</v>
      </c>
      <c r="J34">
        <f>I34-'écart en niveau'!K100-'écart en niveau'!B100</f>
        <v>798387.74920257216</v>
      </c>
      <c r="K34">
        <f>J34/20</f>
        <v>39919.387460128608</v>
      </c>
      <c r="L34">
        <f>SUM(F13:F33)/20</f>
        <v>588615.66228881071</v>
      </c>
      <c r="M34">
        <f>K34/L34</f>
        <v>6.7819105092962559E-2</v>
      </c>
      <c r="N34">
        <f>J34/SUM(F13:F33)</f>
        <v>6.7819105092962559E-2</v>
      </c>
      <c r="O34">
        <f>2132000*1.02</f>
        <v>2174640</v>
      </c>
      <c r="P34">
        <f>K34/O34</f>
        <v>1.8356779724519282E-2</v>
      </c>
    </row>
    <row r="35" spans="1:16" x14ac:dyDescent="0.25">
      <c r="A35" s="37">
        <v>2037</v>
      </c>
      <c r="B35" s="37">
        <f>'en niveau par secteurs'!CV37</f>
        <v>575825.31929277244</v>
      </c>
      <c r="C35" s="37">
        <f>'en niveau par secteurs'!CU37</f>
        <v>649340.99959356815</v>
      </c>
      <c r="D35" s="37">
        <f>'en niveau par secteurs'!AT37</f>
        <v>1.9091872459999999</v>
      </c>
      <c r="E35" s="37">
        <f>'en niveau par secteurs'!CM37</f>
        <v>2.18764045</v>
      </c>
      <c r="F35" s="37">
        <f t="shared" si="0"/>
        <v>659415.92884667183</v>
      </c>
      <c r="G35" s="37">
        <f t="shared" si="1"/>
        <v>743603.63123857777</v>
      </c>
      <c r="H35" s="37">
        <f t="shared" si="2"/>
        <v>84187.702391905943</v>
      </c>
    </row>
    <row r="36" spans="1:16" x14ac:dyDescent="0.25">
      <c r="A36" s="37">
        <v>2038</v>
      </c>
      <c r="B36" s="37">
        <f>'en niveau par secteurs'!CV38</f>
        <v>584114.04731440742</v>
      </c>
      <c r="C36" s="37">
        <f>'en niveau par secteurs'!CU38</f>
        <v>661967.51867804385</v>
      </c>
      <c r="D36" s="37">
        <f>'en niveau par secteurs'!AT38</f>
        <v>1.9437404970000001</v>
      </c>
      <c r="E36" s="37">
        <f>'en niveau par secteurs'!CM38</f>
        <v>2.2379883860000001</v>
      </c>
      <c r="F36" s="37">
        <f t="shared" si="0"/>
        <v>668907.90341641952</v>
      </c>
      <c r="G36" s="37">
        <f t="shared" si="1"/>
        <v>758063.09929464711</v>
      </c>
      <c r="H36" s="37">
        <f t="shared" si="2"/>
        <v>89155.195878227591</v>
      </c>
    </row>
    <row r="37" spans="1:16" x14ac:dyDescent="0.25">
      <c r="A37" s="37">
        <v>2039</v>
      </c>
      <c r="B37" s="37">
        <f>'en niveau par secteurs'!CV39</f>
        <v>593031.37904242205</v>
      </c>
      <c r="C37" s="37">
        <f>'en niveau par secteurs'!CU39</f>
        <v>675244.45455520949</v>
      </c>
      <c r="D37" s="37">
        <f>'en niveau par secteurs'!AT39</f>
        <v>1.9796493159999999</v>
      </c>
      <c r="E37" s="37">
        <f>'en niveau par secteurs'!CM39</f>
        <v>2.289316275</v>
      </c>
      <c r="F37" s="37">
        <f t="shared" si="0"/>
        <v>679119.7339616355</v>
      </c>
      <c r="G37" s="37">
        <f t="shared" si="1"/>
        <v>773267.40294428833</v>
      </c>
      <c r="H37" s="37">
        <f t="shared" si="2"/>
        <v>94147.668982652831</v>
      </c>
    </row>
    <row r="38" spans="1:16" x14ac:dyDescent="0.25">
      <c r="A38" s="37">
        <v>2040</v>
      </c>
      <c r="B38" s="37">
        <f>'en niveau par secteurs'!CV40</f>
        <v>601476.60176775884</v>
      </c>
      <c r="C38" s="37">
        <f>'en niveau par secteurs'!CU40</f>
        <v>688036.6861180733</v>
      </c>
      <c r="D38" s="37">
        <f>'en niveau par secteurs'!AT40</f>
        <v>2.0167844719999999</v>
      </c>
      <c r="E38" s="37">
        <f>'en niveau par secteurs'!CM40</f>
        <v>2.341589752</v>
      </c>
      <c r="F38" s="37">
        <f t="shared" si="0"/>
        <v>688790.92104070436</v>
      </c>
      <c r="G38" s="37">
        <f t="shared" si="1"/>
        <v>787916.63939746807</v>
      </c>
      <c r="H38" s="37">
        <f t="shared" si="2"/>
        <v>99125.718356763711</v>
      </c>
    </row>
    <row r="39" spans="1:16" x14ac:dyDescent="0.25">
      <c r="A39" s="37">
        <v>2041</v>
      </c>
      <c r="B39" s="37">
        <f>'en niveau par secteurs'!CV41</f>
        <v>610163.9709702176</v>
      </c>
      <c r="C39" s="37">
        <f>'en niveau par secteurs'!CU41</f>
        <v>700907.19968367298</v>
      </c>
      <c r="D39" s="37">
        <f>'en niveau par secteurs'!AT41</f>
        <v>2.0551050050000002</v>
      </c>
      <c r="E39" s="37">
        <f>'en niveau par secteurs'!CM41</f>
        <v>2.3946722629999999</v>
      </c>
      <c r="F39" s="37">
        <f t="shared" si="0"/>
        <v>698739.40618010249</v>
      </c>
      <c r="G39" s="37">
        <f t="shared" si="1"/>
        <v>802655.52178634482</v>
      </c>
      <c r="H39" s="37">
        <f t="shared" si="2"/>
        <v>103916.11560624233</v>
      </c>
    </row>
    <row r="40" spans="1:16" x14ac:dyDescent="0.25">
      <c r="A40" s="37">
        <v>2042</v>
      </c>
      <c r="B40" s="37">
        <f>'en niveau par secteurs'!CV42</f>
        <v>618982.08350992925</v>
      </c>
      <c r="C40" s="37">
        <f>'en niveau par secteurs'!CU42</f>
        <v>713837.8608299609</v>
      </c>
      <c r="D40" s="37">
        <f>'en niveau par secteurs'!AT42</f>
        <v>2.0945443890000002</v>
      </c>
      <c r="E40" s="37">
        <f>'en niveau par secteurs'!CM42</f>
        <v>2.4483830439999998</v>
      </c>
      <c r="F40" s="37">
        <f t="shared" si="0"/>
        <v>708837.61422380258</v>
      </c>
      <c r="G40" s="37">
        <f t="shared" si="1"/>
        <v>817463.28317629814</v>
      </c>
      <c r="H40" s="37">
        <f t="shared" si="2"/>
        <v>108625.66895249556</v>
      </c>
    </row>
    <row r="41" spans="1:16" x14ac:dyDescent="0.25">
      <c r="A41" s="37">
        <v>2043</v>
      </c>
      <c r="B41" s="37">
        <f>'en niveau par secteurs'!CV43</f>
        <v>627939.45902776555</v>
      </c>
      <c r="C41" s="37">
        <f>'en niveau par secteurs'!CU43</f>
        <v>726854.68489262124</v>
      </c>
      <c r="D41" s="37">
        <f>'en niveau par secteurs'!AT43</f>
        <v>2.135044562</v>
      </c>
      <c r="E41" s="37">
        <f>'en niveau par secteurs'!CM43</f>
        <v>2.502523133</v>
      </c>
      <c r="F41" s="37">
        <f t="shared" si="0"/>
        <v>719095.30158006016</v>
      </c>
      <c r="G41" s="37">
        <f t="shared" si="1"/>
        <v>832369.71546110127</v>
      </c>
      <c r="H41" s="37">
        <f t="shared" si="2"/>
        <v>113274.41388104111</v>
      </c>
    </row>
    <row r="42" spans="1:16" x14ac:dyDescent="0.25">
      <c r="A42" s="37">
        <v>2044</v>
      </c>
      <c r="B42" s="37">
        <f>'en niveau par secteurs'!CV44</f>
        <v>637143.41688343475</v>
      </c>
      <c r="C42" s="37">
        <f>'en niveau par secteurs'!CU44</f>
        <v>740185.17922560824</v>
      </c>
      <c r="D42" s="37">
        <f>'en niveau par secteurs'!AT44</f>
        <v>2.1766312019999998</v>
      </c>
      <c r="E42" s="37">
        <f>'en niveau par secteurs'!CM44</f>
        <v>2.5569895109999998</v>
      </c>
      <c r="F42" s="37">
        <f t="shared" si="0"/>
        <v>729635.36679621972</v>
      </c>
      <c r="G42" s="37">
        <f t="shared" si="1"/>
        <v>847635.35246603214</v>
      </c>
      <c r="H42" s="37">
        <f t="shared" si="2"/>
        <v>117999.98566981242</v>
      </c>
    </row>
    <row r="43" spans="1:16" x14ac:dyDescent="0.25">
      <c r="A43" s="37">
        <v>2045</v>
      </c>
      <c r="B43" s="37">
        <f>'en niveau par secteurs'!CV45</f>
        <v>646588.03422148305</v>
      </c>
      <c r="C43" s="37">
        <f>'en niveau par secteurs'!CU45</f>
        <v>754048.67711503245</v>
      </c>
      <c r="D43" s="37">
        <f>'en niveau par secteurs'!AT45</f>
        <v>2.2193128039999999</v>
      </c>
      <c r="E43" s="37">
        <f>'en niveau par secteurs'!CM45</f>
        <v>2.6118547319999998</v>
      </c>
      <c r="F43" s="37">
        <f t="shared" si="0"/>
        <v>740451.02721597976</v>
      </c>
      <c r="G43" s="37">
        <f t="shared" si="1"/>
        <v>863511.36734680622</v>
      </c>
      <c r="H43" s="37">
        <f t="shared" si="2"/>
        <v>123060.34013082646</v>
      </c>
    </row>
    <row r="44" spans="1:16" x14ac:dyDescent="0.25">
      <c r="A44" s="37">
        <v>2046</v>
      </c>
      <c r="B44" s="37">
        <f>'en niveau par secteurs'!CV46</f>
        <v>656286.32808921777</v>
      </c>
      <c r="C44" s="37">
        <f>'en niveau par secteurs'!CU46</f>
        <v>768200.31628977344</v>
      </c>
      <c r="D44" s="37">
        <f>'en niveau par secteurs'!AT46</f>
        <v>2.2631317929999999</v>
      </c>
      <c r="E44" s="37">
        <f>'en niveau par secteurs'!CM46</f>
        <v>2.6670854159999999</v>
      </c>
      <c r="F44" s="37">
        <f t="shared" si="0"/>
        <v>751557.18952727725</v>
      </c>
      <c r="G44" s="37">
        <f t="shared" si="1"/>
        <v>879717.35200648766</v>
      </c>
      <c r="H44" s="37">
        <f t="shared" si="2"/>
        <v>128160.16247921041</v>
      </c>
    </row>
    <row r="45" spans="1:16" x14ac:dyDescent="0.25">
      <c r="A45" s="37">
        <v>2047</v>
      </c>
      <c r="B45" s="37">
        <f>'en niveau par secteurs'!CV47</f>
        <v>666352.9877724268</v>
      </c>
      <c r="C45" s="37">
        <f>'en niveau par secteurs'!CU47</f>
        <v>782633.38417275297</v>
      </c>
      <c r="D45" s="37">
        <f>'en niveau par secteurs'!AT47</f>
        <v>2.3081676839999998</v>
      </c>
      <c r="E45" s="37">
        <f>'en niveau par secteurs'!CM47</f>
        <v>2.7227852229999998</v>
      </c>
      <c r="F45" s="37">
        <f t="shared" si="0"/>
        <v>763085.19207072142</v>
      </c>
      <c r="G45" s="37">
        <f t="shared" si="1"/>
        <v>896245.61942593916</v>
      </c>
      <c r="H45" s="37">
        <f t="shared" si="2"/>
        <v>133160.42735521775</v>
      </c>
    </row>
    <row r="46" spans="1:16" x14ac:dyDescent="0.25">
      <c r="A46" s="37">
        <v>2048</v>
      </c>
      <c r="B46" s="37">
        <f>'en niveau par secteurs'!CV48</f>
        <v>676625.75963450654</v>
      </c>
      <c r="C46" s="37">
        <f>'en niveau par secteurs'!CU48</f>
        <v>797336.5961536211</v>
      </c>
      <c r="D46" s="37">
        <f>'en niveau par secteurs'!AT48</f>
        <v>2.3544876220000002</v>
      </c>
      <c r="E46" s="37">
        <f>'en niveau par secteurs'!CM48</f>
        <v>2.7791205479999999</v>
      </c>
      <c r="F46" s="37">
        <f t="shared" si="0"/>
        <v>774849.22739932267</v>
      </c>
      <c r="G46" s="37">
        <f t="shared" si="1"/>
        <v>913083.24684618134</v>
      </c>
      <c r="H46" s="37">
        <f t="shared" si="2"/>
        <v>138234.01944685867</v>
      </c>
    </row>
    <row r="47" spans="1:16" x14ac:dyDescent="0.25">
      <c r="A47" s="37">
        <v>2049</v>
      </c>
      <c r="B47" s="37" t="e">
        <f>'en niveau par secteurs'!CV49</f>
        <v>#DIV/0!</v>
      </c>
      <c r="C47" s="37" t="e">
        <f>'en niveau par secteurs'!CU49</f>
        <v>#DIV/0!</v>
      </c>
      <c r="D47" s="37">
        <f>'en niveau par secteurs'!AT49</f>
        <v>2.3273197589999999</v>
      </c>
      <c r="E47" s="37">
        <f>'en niveau par secteurs'!CM49</f>
        <v>2.8802286069999998</v>
      </c>
      <c r="F47" s="37" t="e">
        <f t="shared" si="0"/>
        <v>#DIV/0!</v>
      </c>
      <c r="G47" s="37" t="e">
        <f t="shared" si="1"/>
        <v>#DIV/0!</v>
      </c>
      <c r="H47" s="37" t="e">
        <f t="shared" si="2"/>
        <v>#DIV/0!</v>
      </c>
    </row>
    <row r="48" spans="1:16" x14ac:dyDescent="0.25">
      <c r="A48" s="37">
        <v>2050</v>
      </c>
      <c r="B48" s="37" t="e">
        <f>'en niveau par secteurs'!CV50</f>
        <v>#DIV/0!</v>
      </c>
      <c r="C48" s="37" t="e">
        <f>'en niveau par secteurs'!CU50</f>
        <v>#DIV/0!</v>
      </c>
      <c r="D48" s="37">
        <f>'en niveau par secteurs'!AT50</f>
        <v>2.374115357</v>
      </c>
      <c r="E48" s="37">
        <f>'en niveau par secteurs'!CM50</f>
        <v>2.9533724050000001</v>
      </c>
      <c r="F48" s="37" t="e">
        <f t="shared" si="0"/>
        <v>#DIV/0!</v>
      </c>
      <c r="G48" s="37" t="e">
        <f t="shared" si="1"/>
        <v>#DIV/0!</v>
      </c>
      <c r="H48" s="37" t="e">
        <f t="shared" si="2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G34" sqref="G34"/>
    </sheetView>
  </sheetViews>
  <sheetFormatPr baseColWidth="10" defaultRowHeight="15" x14ac:dyDescent="0.25"/>
  <cols>
    <col min="1" max="16384" width="11.42578125" style="37"/>
  </cols>
  <sheetData>
    <row r="1" spans="1:9" x14ac:dyDescent="0.25">
      <c r="B1" s="37" t="s">
        <v>73</v>
      </c>
      <c r="C1" s="37" t="s">
        <v>74</v>
      </c>
      <c r="D1" s="37" t="s">
        <v>75</v>
      </c>
      <c r="E1" s="20" t="s">
        <v>26</v>
      </c>
      <c r="F1" s="35" t="s">
        <v>80</v>
      </c>
      <c r="G1" s="35" t="s">
        <v>78</v>
      </c>
      <c r="H1" s="35" t="s">
        <v>79</v>
      </c>
      <c r="I1" s="35" t="s">
        <v>81</v>
      </c>
    </row>
    <row r="2" spans="1:9" x14ac:dyDescent="0.25">
      <c r="A2" s="37" t="str">
        <f>[1]INV_ter_0!A1</f>
        <v>obs</v>
      </c>
      <c r="B2" s="37" t="str">
        <f>[1]INV_ter_0!AA1</f>
        <v>inv_eff_enr</v>
      </c>
      <c r="C2" s="37" t="str">
        <f>'[1]INV_ter_2 AMS2'!AA1</f>
        <v>inv_eff_enr</v>
      </c>
      <c r="E2" s="23"/>
      <c r="G2" s="37">
        <f>'en niveau par secteurs'!CR3</f>
        <v>0</v>
      </c>
    </row>
    <row r="3" spans="1:9" x14ac:dyDescent="0.25">
      <c r="A3" s="37">
        <f>[1]INV_ter_0!A2</f>
        <v>2004</v>
      </c>
      <c r="B3" s="37">
        <f>[1]INV_ter_0!AA2</f>
        <v>0</v>
      </c>
      <c r="C3" s="37">
        <f>'[1]INV_ter_2 AMS2'!AA2</f>
        <v>0</v>
      </c>
      <c r="E3" s="23"/>
      <c r="G3" s="37">
        <f>'en niveau par secteurs'!CR4</f>
        <v>5209.478477143306</v>
      </c>
      <c r="H3" s="37">
        <f>bâtiment!G3*'ind INV_tot'!$E$13</f>
        <v>6048.3028825454612</v>
      </c>
    </row>
    <row r="4" spans="1:9" x14ac:dyDescent="0.25">
      <c r="A4" s="37">
        <f>[1]INV_ter_0!A3</f>
        <v>2005</v>
      </c>
      <c r="B4" s="37">
        <f>[1]INV_ter_0!AA3</f>
        <v>0</v>
      </c>
      <c r="C4" s="37">
        <f>'[1]INV_ter_2 AMS2'!AA3</f>
        <v>0</v>
      </c>
      <c r="E4" s="23"/>
      <c r="G4" s="37">
        <f>'en niveau par secteurs'!CR5</f>
        <v>6722.2426066745847</v>
      </c>
      <c r="H4" s="37">
        <f>bâtiment!G4*'ind INV_tot'!$E$13</f>
        <v>7804.6506024563341</v>
      </c>
    </row>
    <row r="5" spans="1:9" x14ac:dyDescent="0.25">
      <c r="A5" s="37">
        <f>[1]INV_ter_0!A4</f>
        <v>2006</v>
      </c>
      <c r="B5" s="37">
        <f>[1]INV_ter_0!AA4</f>
        <v>4008.2675585991583</v>
      </c>
      <c r="C5" s="37">
        <f>'[1]INV_ter_2 AMS2'!AA4</f>
        <v>4157.6680828714516</v>
      </c>
      <c r="E5" s="23"/>
      <c r="G5" s="37">
        <f>'en niveau par secteurs'!CR6</f>
        <v>8508.4861766616868</v>
      </c>
      <c r="H5" s="37">
        <f>bâtiment!G5*'ind INV_tot'!$E$13</f>
        <v>9878.5131168486914</v>
      </c>
    </row>
    <row r="6" spans="1:9" x14ac:dyDescent="0.25">
      <c r="A6" s="37">
        <f>[1]INV_ter_0!A5</f>
        <v>2007</v>
      </c>
      <c r="B6" s="37">
        <f>[1]INV_ter_0!AA5</f>
        <v>5053.193276625344</v>
      </c>
      <c r="C6" s="37">
        <f>'[1]INV_ter_2 AMS2'!AA5</f>
        <v>5259.8539725588553</v>
      </c>
      <c r="E6" s="23"/>
      <c r="G6" s="37">
        <f>'en niveau par secteurs'!CR7</f>
        <v>8928.9518910377774</v>
      </c>
      <c r="H6" s="37">
        <f>bâtiment!G6*'ind INV_tot'!$E$13</f>
        <v>10366.681750893416</v>
      </c>
    </row>
    <row r="7" spans="1:9" x14ac:dyDescent="0.25">
      <c r="A7" s="37">
        <f>[1]INV_ter_0!A6</f>
        <v>2008</v>
      </c>
      <c r="B7" s="37">
        <f>[1]INV_ter_0!AA6</f>
        <v>6278.0711039301214</v>
      </c>
      <c r="C7" s="37">
        <f>'[1]INV_ter_2 AMS2'!AA6</f>
        <v>6505.1166941809979</v>
      </c>
      <c r="E7" s="23"/>
      <c r="G7" s="37">
        <f>'en niveau par secteurs'!CR8</f>
        <v>6669.7084431861485</v>
      </c>
      <c r="H7" s="37">
        <f>bâtiment!G7*'ind INV_tot'!$E$13</f>
        <v>7743.6574466436505</v>
      </c>
    </row>
    <row r="8" spans="1:9" x14ac:dyDescent="0.25">
      <c r="A8" s="37">
        <f>[1]INV_ter_0!A7</f>
        <v>2009</v>
      </c>
      <c r="B8" s="37">
        <f>[1]INV_ter_0!AA7</f>
        <v>6613.0834220495917</v>
      </c>
      <c r="C8" s="37">
        <f>'[1]INV_ter_2 AMS2'!AA7</f>
        <v>6799.7489471566532</v>
      </c>
      <c r="E8" s="23"/>
      <c r="G8" s="37">
        <f>'en niveau par secteurs'!CR9</f>
        <v>6199.1765435621601</v>
      </c>
      <c r="H8" s="37">
        <f>bâtiment!G8*'ind INV_tot'!$E$13</f>
        <v>7197.3610261263393</v>
      </c>
    </row>
    <row r="9" spans="1:9" x14ac:dyDescent="0.25">
      <c r="A9" s="37">
        <f>[1]INV_ter_0!A8</f>
        <v>2010</v>
      </c>
      <c r="B9" s="37">
        <f>[1]INV_ter_0!AA8</f>
        <v>6672.315656144875</v>
      </c>
      <c r="C9" s="37">
        <f>'[1]INV_ter_2 AMS2'!AA8</f>
        <v>6803.2020476012758</v>
      </c>
      <c r="E9" s="23"/>
      <c r="G9" s="37">
        <f>'en niveau par secteurs'!CR10</f>
        <v>7333.9936996150436</v>
      </c>
      <c r="H9" s="37">
        <f>bâtiment!G9*'ind INV_tot'!$E$13</f>
        <v>8514.905173056095</v>
      </c>
    </row>
    <row r="10" spans="1:9" x14ac:dyDescent="0.25">
      <c r="A10" s="37">
        <f>[1]INV_ter_0!A9</f>
        <v>2011</v>
      </c>
      <c r="B10" s="37">
        <f>[1]INV_ter_0!AA9</f>
        <v>4761.0730779668083</v>
      </c>
      <c r="C10" s="37">
        <f>'[1]INV_ter_2 AMS2'!AA9</f>
        <v>4794.8532900473665</v>
      </c>
      <c r="E10" s="23"/>
      <c r="G10" s="37">
        <f>'en niveau par secteurs'!CR11</f>
        <v>8368.0049910704602</v>
      </c>
      <c r="H10" s="37">
        <f>bâtiment!G10*'ind INV_tot'!$E$13</f>
        <v>9715.4118076710492</v>
      </c>
    </row>
    <row r="11" spans="1:9" x14ac:dyDescent="0.25">
      <c r="A11" s="37">
        <f>[1]INV_ter_0!A10</f>
        <v>2012</v>
      </c>
      <c r="B11" s="37">
        <f>[1]INV_ter_0!AA10</f>
        <v>5294.3605090651099</v>
      </c>
      <c r="C11" s="37">
        <f>'[1]INV_ter_2 AMS2'!AA10</f>
        <v>5347.302490973706</v>
      </c>
      <c r="E11" s="23"/>
      <c r="G11" s="37">
        <f>'en niveau par secteurs'!CR12</f>
        <v>7715.5134756620137</v>
      </c>
      <c r="H11" s="37">
        <f>bâtiment!G11*'ind INV_tot'!$E$13</f>
        <v>8957.8568372845584</v>
      </c>
    </row>
    <row r="12" spans="1:9" x14ac:dyDescent="0.25">
      <c r="A12" s="37">
        <f>[1]INV_ter_0!A11</f>
        <v>2013</v>
      </c>
      <c r="B12" s="37">
        <f>[1]INV_ter_0!AA11</f>
        <v>6484.5027152844414</v>
      </c>
      <c r="C12" s="37">
        <f>'[1]INV_ter_2 AMS2'!AA11</f>
        <v>6586.895919739789</v>
      </c>
      <c r="E12" s="23"/>
      <c r="G12" s="37">
        <f>'en niveau par secteurs'!CR13</f>
        <v>5372.3444643662524</v>
      </c>
      <c r="H12" s="37">
        <f>bâtiment!G12*'ind INV_tot'!$E$13</f>
        <v>6237.3933691097391</v>
      </c>
    </row>
    <row r="13" spans="1:9" x14ac:dyDescent="0.25">
      <c r="A13" s="37">
        <f>[1]INV_ter_0!A12</f>
        <v>2014</v>
      </c>
      <c r="B13" s="37">
        <f>[1]INV_ter_0!AA12</f>
        <v>1604.51011846861</v>
      </c>
      <c r="C13" s="37">
        <f>'[1]INV_ter_2 AMS2'!AA12</f>
        <v>2153.7600613381651</v>
      </c>
      <c r="E13" s="23"/>
      <c r="G13" s="37">
        <f>'en niveau par secteurs'!CR14</f>
        <v>2318.0266177783892</v>
      </c>
      <c r="H13" s="37">
        <f>bâtiment!G13*'ind INV_tot'!$E$13</f>
        <v>2691.2726745373329</v>
      </c>
    </row>
    <row r="14" spans="1:9" x14ac:dyDescent="0.25">
      <c r="A14" s="37">
        <f>[1]INV_ter_0!A13</f>
        <v>2015</v>
      </c>
      <c r="B14" s="37">
        <f>[1]INV_ter_0!AA13</f>
        <v>3193.2956332122417</v>
      </c>
      <c r="C14" s="37">
        <f>'[1]INV_ter_2 AMS2'!AA13</f>
        <v>10056.894851407054</v>
      </c>
      <c r="D14" s="37">
        <f>C14*'ind INV_tot'!$E$13-B14*'ind INV_tot'!$D$13</f>
        <v>7968.7682976682136</v>
      </c>
      <c r="E14" s="23">
        <f>('écart en niveau'!I14+'écart en niveau'!J14)</f>
        <v>3.7914362823129815E-7</v>
      </c>
      <c r="F14" s="33">
        <f>D14+E14</f>
        <v>7968.7682980473573</v>
      </c>
      <c r="G14" s="37">
        <f>'en niveau par secteurs'!CR15</f>
        <v>934.06392128627635</v>
      </c>
      <c r="H14" s="37">
        <f>bâtiment!G14*'ind INV_tot'!$E$13</f>
        <v>1084.4658505423924</v>
      </c>
    </row>
    <row r="15" spans="1:9" x14ac:dyDescent="0.25">
      <c r="A15" s="37">
        <f>[1]INV_ter_0!A14</f>
        <v>2016</v>
      </c>
      <c r="B15" s="37">
        <f>[1]INV_ter_0!AA14</f>
        <v>1549.1452217546941</v>
      </c>
      <c r="C15" s="37">
        <f>'[1]INV_ter_2 AMS2'!AA14</f>
        <v>8249.1878537061184</v>
      </c>
      <c r="D15" s="37">
        <f>C15*'ind INV_tot'!$E$13-B15*'ind INV_tot'!$D$13</f>
        <v>7778.8760126006227</v>
      </c>
      <c r="E15" s="23">
        <f>('écart en niveau'!I15+'écart en niveau'!J15)</f>
        <v>120.69438620743392</v>
      </c>
      <c r="F15" s="33">
        <f t="shared" ref="F15:F34" si="0">D15+E15</f>
        <v>7899.5703988080568</v>
      </c>
      <c r="G15" s="37">
        <f>'en niveau par secteurs'!CR16</f>
        <v>1241.7269903371839</v>
      </c>
      <c r="H15" s="37">
        <f>bâtiment!G15*'ind INV_tot'!$E$13</f>
        <v>1441.668483312229</v>
      </c>
    </row>
    <row r="16" spans="1:9" x14ac:dyDescent="0.25">
      <c r="A16" s="37">
        <f>[1]INV_ter_0!A15</f>
        <v>2017</v>
      </c>
      <c r="B16" s="37">
        <f>[1]INV_ter_0!AA15</f>
        <v>617.8124489565605</v>
      </c>
      <c r="C16" s="37">
        <f>'[1]INV_ter_2 AMS2'!AA15</f>
        <v>6132.6010947059212</v>
      </c>
      <c r="D16" s="37">
        <f>C16*'ind INV_tot'!$E$13-B16*'ind INV_tot'!$D$13</f>
        <v>6402.773753469005</v>
      </c>
      <c r="E16" s="23">
        <f>('écart en niveau'!I16+'écart en niveau'!J16)</f>
        <v>1880.1054766112809</v>
      </c>
      <c r="F16" s="33">
        <f t="shared" si="0"/>
        <v>8282.8792300802852</v>
      </c>
      <c r="G16" s="37">
        <f>'en niveau par secteurs'!CR17</f>
        <v>1285.6542410157224</v>
      </c>
      <c r="H16" s="37">
        <f>bâtiment!G16*'ind INV_tot'!$E$13</f>
        <v>1492.6688508282866</v>
      </c>
    </row>
    <row r="17" spans="1:8" x14ac:dyDescent="0.25">
      <c r="A17" s="37">
        <f>[1]INV_ter_0!A16</f>
        <v>2018</v>
      </c>
      <c r="B17" s="37">
        <f>[1]INV_ter_0!AA16</f>
        <v>870.16511615870047</v>
      </c>
      <c r="C17" s="37">
        <f>'[1]INV_ter_2 AMS2'!AA16</f>
        <v>5925.0139297256665</v>
      </c>
      <c r="D17" s="37">
        <f>C17*'ind INV_tot'!$E$13-B17*'ind INV_tot'!$D$13</f>
        <v>5868.7749232613933</v>
      </c>
      <c r="E17" s="23">
        <f>('écart en niveau'!I17+'écart en niveau'!J17)</f>
        <v>3158.3257438869455</v>
      </c>
      <c r="F17" s="33">
        <f t="shared" si="0"/>
        <v>9027.1006671483392</v>
      </c>
      <c r="G17" s="37">
        <f>'en niveau par secteurs'!CR18</f>
        <v>2135.2974406498761</v>
      </c>
      <c r="H17" s="37">
        <f>bâtiment!G17*'ind INV_tot'!$E$13</f>
        <v>2479.1206494160779</v>
      </c>
    </row>
    <row r="18" spans="1:8" x14ac:dyDescent="0.25">
      <c r="A18" s="37">
        <f>[1]INV_ter_0!A17</f>
        <v>2019</v>
      </c>
      <c r="B18" s="37">
        <f>[1]INV_ter_0!AA17</f>
        <v>1295.2645202107642</v>
      </c>
      <c r="C18" s="37">
        <f>'[1]INV_ter_2 AMS2'!AA17</f>
        <v>6075.5114616102037</v>
      </c>
      <c r="D18" s="37">
        <f>C18*'ind INV_tot'!$E$13-B18*'ind INV_tot'!$D$13</f>
        <v>5549.9569643677441</v>
      </c>
      <c r="E18" s="23">
        <f>('écart en niveau'!I18+'écart en niveau'!J18)</f>
        <v>3932.0023735033492</v>
      </c>
      <c r="F18" s="33">
        <f t="shared" si="0"/>
        <v>9481.9593378710924</v>
      </c>
      <c r="G18" s="37">
        <f>'en niveau par secteurs'!CR19</f>
        <v>3183.6278114503725</v>
      </c>
      <c r="H18" s="37">
        <f>bâtiment!G18*'ind INV_tot'!$E$13</f>
        <v>3696.2520055378459</v>
      </c>
    </row>
    <row r="19" spans="1:8" x14ac:dyDescent="0.25">
      <c r="A19" s="37">
        <f>[1]INV_ter_0!A18</f>
        <v>2020</v>
      </c>
      <c r="B19" s="37">
        <f>[1]INV_ter_0!AA18</f>
        <v>1749.6515301874633</v>
      </c>
      <c r="C19" s="37">
        <f>'[1]INV_ter_2 AMS2'!AA18</f>
        <v>6160.9991416149496</v>
      </c>
      <c r="D19" s="37">
        <f>C19*'ind INV_tot'!$E$13-B19*'ind INV_tot'!$D$13</f>
        <v>5121.6578763442576</v>
      </c>
      <c r="E19" s="23">
        <f>('écart en niveau'!I19+'écart en niveau'!J19)</f>
        <v>4386.2468663096479</v>
      </c>
      <c r="F19" s="33">
        <f t="shared" si="0"/>
        <v>9507.9047426539055</v>
      </c>
      <c r="G19" s="37">
        <f>'en niveau par secteurs'!CR20</f>
        <v>3727.5337458648332</v>
      </c>
      <c r="H19" s="37">
        <f>bâtiment!G19*'ind INV_tot'!$E$13</f>
        <v>4327.737065968794</v>
      </c>
    </row>
    <row r="20" spans="1:8" x14ac:dyDescent="0.25">
      <c r="A20" s="37">
        <f>[1]INV_ter_0!A19</f>
        <v>2021</v>
      </c>
      <c r="B20" s="37">
        <f>[1]INV_ter_0!AA19</f>
        <v>1568.6031655108545</v>
      </c>
      <c r="C20" s="37">
        <f>'[1]INV_ter_2 AMS2'!AA19</f>
        <v>6181.0246125377698</v>
      </c>
      <c r="D20" s="37">
        <f>C20*'ind INV_tot'!$E$13-B20*'ind INV_tot'!$D$13</f>
        <v>5355.1083963524325</v>
      </c>
      <c r="E20" s="23">
        <f>('écart en niveau'!I20+'écart en niveau'!J20)</f>
        <v>4882.0777017352057</v>
      </c>
      <c r="F20" s="33">
        <f t="shared" si="0"/>
        <v>10237.186098087637</v>
      </c>
      <c r="G20" s="37">
        <f>'en niveau par secteurs'!CR21</f>
        <v>3936.9968528559511</v>
      </c>
      <c r="H20" s="37">
        <f>bâtiment!G20*'ind INV_tot'!$E$13</f>
        <v>4570.9276884773317</v>
      </c>
    </row>
    <row r="21" spans="1:8" x14ac:dyDescent="0.25">
      <c r="A21" s="37">
        <f>[1]INV_ter_0!A20</f>
        <v>2022</v>
      </c>
      <c r="B21" s="37">
        <f>[1]INV_ter_0!AA20</f>
        <v>1760.8722236359331</v>
      </c>
      <c r="C21" s="37">
        <f>'[1]INV_ter_2 AMS2'!AA20</f>
        <v>6314.9314443052017</v>
      </c>
      <c r="D21" s="37">
        <f>C21*'ind INV_tot'!$E$13-B21*'ind INV_tot'!$D$13</f>
        <v>5287.3487494972842</v>
      </c>
      <c r="E21" s="23">
        <f>('écart en niveau'!I21+'écart en niveau'!J21)</f>
        <v>5537.4713495165224</v>
      </c>
      <c r="F21" s="33">
        <f t="shared" si="0"/>
        <v>10824.820099013807</v>
      </c>
      <c r="G21" s="37">
        <f>'en niveau par secteurs'!CR22</f>
        <v>3966.8239039700857</v>
      </c>
      <c r="H21" s="37">
        <f>bâtiment!G21*'ind INV_tot'!$E$13</f>
        <v>4605.5574580450475</v>
      </c>
    </row>
    <row r="22" spans="1:8" x14ac:dyDescent="0.25">
      <c r="A22" s="37">
        <f>[1]INV_ter_0!A21</f>
        <v>2023</v>
      </c>
      <c r="B22" s="37">
        <f>[1]INV_ter_0!AA21</f>
        <v>2020.7238298041084</v>
      </c>
      <c r="C22" s="37">
        <f>'[1]INV_ter_2 AMS2'!AA21</f>
        <v>6488.7137970378062</v>
      </c>
      <c r="D22" s="37">
        <f>C22*'ind INV_tot'!$E$13-B22*'ind INV_tot'!$D$13</f>
        <v>5187.4207210128743</v>
      </c>
      <c r="E22" s="23">
        <f>('écart en niveau'!I22+'écart en niveau'!J22)</f>
        <v>6088.9697559714832</v>
      </c>
      <c r="F22" s="33">
        <f t="shared" si="0"/>
        <v>11276.390476984358</v>
      </c>
      <c r="G22" s="37">
        <f>'en niveau par secteurs'!CR23</f>
        <v>3911.2385543704877</v>
      </c>
      <c r="H22" s="37">
        <f>bâtiment!G22*'ind INV_tot'!$E$13</f>
        <v>4541.0218175417576</v>
      </c>
    </row>
    <row r="23" spans="1:8" x14ac:dyDescent="0.25">
      <c r="A23" s="37">
        <f>[1]INV_ter_0!A22</f>
        <v>2024</v>
      </c>
      <c r="B23" s="37">
        <f>[1]INV_ter_0!AA22</f>
        <v>2311.5382263912734</v>
      </c>
      <c r="C23" s="37">
        <f>'[1]INV_ter_2 AMS2'!AA22</f>
        <v>6674.5357262643047</v>
      </c>
      <c r="D23" s="37">
        <f>C23*'ind INV_tot'!$E$13-B23*'ind INV_tot'!$D$13</f>
        <v>5065.5224838343793</v>
      </c>
      <c r="E23" s="23">
        <f>('écart en niveau'!I23+'écart en niveau'!J23)</f>
        <v>6695.4521488111932</v>
      </c>
      <c r="F23" s="33">
        <f t="shared" si="0"/>
        <v>11760.974632645572</v>
      </c>
      <c r="G23" s="37">
        <f>'en niveau par secteurs'!CR24</f>
        <v>3827.3466441366345</v>
      </c>
      <c r="H23" s="37">
        <f>bâtiment!G23*'ind INV_tot'!$E$13</f>
        <v>4443.6217256293139</v>
      </c>
    </row>
    <row r="24" spans="1:8" x14ac:dyDescent="0.25">
      <c r="A24" s="37">
        <f>[1]INV_ter_0!A23</f>
        <v>2025</v>
      </c>
      <c r="B24" s="37">
        <f>[1]INV_ter_0!AA23</f>
        <v>2599.9034156685952</v>
      </c>
      <c r="C24" s="37">
        <f>'[1]INV_ter_2 AMS2'!AA23</f>
        <v>6848.3939610104535</v>
      </c>
      <c r="D24" s="37">
        <f>C24*'ind INV_tot'!$E$13-B24*'ind INV_tot'!$D$13</f>
        <v>4932.5777473888647</v>
      </c>
      <c r="E24" s="23">
        <f>('écart en niveau'!I24+'écart en niveau'!J24)</f>
        <v>7614.6891329004793</v>
      </c>
      <c r="F24" s="33">
        <f t="shared" si="0"/>
        <v>12547.266880289344</v>
      </c>
      <c r="G24" s="37">
        <f>'en niveau par secteurs'!CR25</f>
        <v>3746.9848671101636</v>
      </c>
      <c r="H24" s="37">
        <f>bâtiment!G24*'ind INV_tot'!$E$13</f>
        <v>4350.3201850301448</v>
      </c>
    </row>
    <row r="25" spans="1:8" x14ac:dyDescent="0.25">
      <c r="A25" s="37">
        <f>[1]INV_ter_0!A24</f>
        <v>2026</v>
      </c>
      <c r="B25" s="37">
        <f>[1]INV_ter_0!AA24</f>
        <v>3004.9933581364044</v>
      </c>
      <c r="C25" s="37">
        <f>'[1]INV_ter_2 AMS2'!AA24</f>
        <v>7634.8779237108456</v>
      </c>
      <c r="D25" s="37">
        <f>C25*'ind INV_tot'!$E$13-B25*'ind INV_tot'!$D$13</f>
        <v>5375.3834067421776</v>
      </c>
      <c r="E25" s="23">
        <f>('écart en niveau'!I25+'écart en niveau'!J25)</f>
        <v>7900.7072598031436</v>
      </c>
      <c r="F25" s="33">
        <f t="shared" si="0"/>
        <v>13276.090666545322</v>
      </c>
      <c r="G25" s="37">
        <f>'en niveau par secteurs'!CR26</f>
        <v>3671.9615298685558</v>
      </c>
      <c r="H25" s="37">
        <f>bâtiment!G25*'ind INV_tot'!$E$13</f>
        <v>4263.2166738269616</v>
      </c>
    </row>
    <row r="26" spans="1:8" x14ac:dyDescent="0.25">
      <c r="A26" s="37">
        <f>[1]INV_ter_0!A25</f>
        <v>2027</v>
      </c>
      <c r="B26" s="37">
        <f>[1]INV_ter_0!AA25</f>
        <v>3150.3657180673699</v>
      </c>
      <c r="C26" s="37">
        <f>'[1]INV_ter_2 AMS2'!AA25</f>
        <v>7758.4220376946769</v>
      </c>
      <c r="D26" s="37">
        <f>C26*'ind INV_tot'!$E$13-B26*'ind INV_tot'!$D$13</f>
        <v>5350.0404010147849</v>
      </c>
      <c r="E26" s="23">
        <f>('écart en niveau'!I26+'écart en niveau'!J26)</f>
        <v>7849.1407806577172</v>
      </c>
      <c r="F26" s="33">
        <f t="shared" si="0"/>
        <v>13199.181181672502</v>
      </c>
      <c r="G26" s="37">
        <f>'en niveau par secteurs'!CR27</f>
        <v>3595.8904695746269</v>
      </c>
      <c r="H26" s="37">
        <f>bâtiment!G26*'ind INV_tot'!$E$13</f>
        <v>4174.8967363758784</v>
      </c>
    </row>
    <row r="27" spans="1:8" x14ac:dyDescent="0.25">
      <c r="A27" s="37">
        <f>[1]INV_ter_0!A26</f>
        <v>2028</v>
      </c>
      <c r="B27" s="37">
        <f>[1]INV_ter_0!AA26</f>
        <v>2912.5795819015552</v>
      </c>
      <c r="C27" s="37">
        <f>'[1]INV_ter_2 AMS2'!AA26</f>
        <v>7345.5413603130655</v>
      </c>
      <c r="D27" s="37">
        <f>C27*'ind INV_tot'!$E$13-B27*'ind INV_tot'!$D$13</f>
        <v>5146.752332353024</v>
      </c>
      <c r="E27" s="23">
        <f>('écart en niveau'!I27+'écart en niveau'!J27)</f>
        <v>7819.9855448395601</v>
      </c>
      <c r="F27" s="33">
        <f t="shared" si="0"/>
        <v>12966.737877192583</v>
      </c>
      <c r="G27" s="37">
        <f>'en niveau par secteurs'!CR28</f>
        <v>3511.2872247092391</v>
      </c>
      <c r="H27" s="37">
        <f>bâtiment!G27*'ind INV_tot'!$E$13</f>
        <v>4076.6707715240905</v>
      </c>
    </row>
    <row r="28" spans="1:8" x14ac:dyDescent="0.25">
      <c r="A28" s="37">
        <f>[1]INV_ter_0!A27</f>
        <v>2029</v>
      </c>
      <c r="B28" s="37">
        <f>[1]INV_ter_0!AA27</f>
        <v>2694.6831105439846</v>
      </c>
      <c r="C28" s="37">
        <f>'[1]INV_ter_2 AMS2'!AA27</f>
        <v>6898.5649884164486</v>
      </c>
      <c r="D28" s="37">
        <f>C28*'ind INV_tot'!$E$13-B28*'ind INV_tot'!$D$13</f>
        <v>4880.7862421114296</v>
      </c>
      <c r="E28" s="23">
        <f>('écart en niveau'!I28+'écart en niveau'!J28)</f>
        <v>8069.3101387341021</v>
      </c>
      <c r="F28" s="33">
        <f t="shared" si="0"/>
        <v>12950.096380845531</v>
      </c>
      <c r="G28" s="37">
        <f>'en niveau par secteurs'!CR29</f>
        <v>3364.3526160425909</v>
      </c>
      <c r="H28" s="37">
        <f>bâtiment!G28*'ind INV_tot'!$E$13</f>
        <v>3906.0769162958964</v>
      </c>
    </row>
    <row r="29" spans="1:8" x14ac:dyDescent="0.25">
      <c r="A29" s="37">
        <f>[1]INV_ter_0!A28</f>
        <v>2030</v>
      </c>
      <c r="B29" s="37">
        <f>[1]INV_ter_0!AA28</f>
        <v>2224.6366751030168</v>
      </c>
      <c r="C29" s="37">
        <f>'[1]INV_ter_2 AMS2'!AA28</f>
        <v>6293.120874995685</v>
      </c>
      <c r="D29" s="37">
        <f>C29*'ind INV_tot'!$E$13-B29*'ind INV_tot'!$D$13</f>
        <v>4723.5869812625333</v>
      </c>
      <c r="E29" s="23">
        <f>('écart en niveau'!I29+'écart en niveau'!J29)</f>
        <v>7589.0322206877881</v>
      </c>
      <c r="F29" s="33">
        <f t="shared" si="0"/>
        <v>12312.619201950321</v>
      </c>
      <c r="G29" s="37">
        <f>'en niveau par secteurs'!CR30</f>
        <v>3061.5550806254951</v>
      </c>
      <c r="H29" s="37">
        <f>bâtiment!G29*'ind INV_tot'!$E$13</f>
        <v>3554.5232599507867</v>
      </c>
    </row>
    <row r="30" spans="1:8" x14ac:dyDescent="0.25">
      <c r="A30" s="37">
        <f>[1]INV_ter_0!A29</f>
        <v>2031</v>
      </c>
      <c r="B30" s="37">
        <f>[1]INV_ter_0!AA29</f>
        <v>1153.2819829654081</v>
      </c>
      <c r="C30" s="37">
        <f>'[1]INV_ter_2 AMS2'!AA29</f>
        <v>5472.2549838940158</v>
      </c>
      <c r="D30" s="37">
        <f>C30*'ind INV_tot'!$E$13-B30*'ind INV_tot'!$D$13</f>
        <v>5014.4092092452902</v>
      </c>
      <c r="E30" s="23">
        <f>('écart en niveau'!I30+'écart en niveau'!J30)</f>
        <v>6762.4003775651054</v>
      </c>
      <c r="F30" s="33">
        <f t="shared" si="0"/>
        <v>11776.809586810396</v>
      </c>
      <c r="G30" s="37">
        <f>'en niveau par secteurs'!CR31</f>
        <v>2681.8698109250163</v>
      </c>
      <c r="H30" s="37">
        <f>bâtiment!G30*'ind INV_tot'!$E$13</f>
        <v>3113.7014922315834</v>
      </c>
    </row>
    <row r="31" spans="1:8" x14ac:dyDescent="0.25">
      <c r="A31" s="37">
        <f>[1]INV_ter_0!A30</f>
        <v>2032</v>
      </c>
      <c r="B31" s="37">
        <f>[1]INV_ter_0!AA30</f>
        <v>958.57322895268362</v>
      </c>
      <c r="C31" s="37">
        <f>'[1]INV_ter_2 AMS2'!AA30</f>
        <v>5378.5560525876735</v>
      </c>
      <c r="D31" s="37">
        <f>C31*'ind INV_tot'!$E$13-B31*'ind INV_tot'!$D$13</f>
        <v>5131.6835207758813</v>
      </c>
      <c r="E31" s="23">
        <f>('écart en niveau'!I31+'écart en niveau'!J31)</f>
        <v>5688.5352076974104</v>
      </c>
      <c r="F31" s="33">
        <f t="shared" si="0"/>
        <v>10820.218728473292</v>
      </c>
      <c r="G31" s="37">
        <f>'en niveau par secteurs'!CR32</f>
        <v>2351.373798412928</v>
      </c>
      <c r="H31" s="37">
        <f>bâtiment!G31*'ind INV_tot'!$E$13</f>
        <v>2729.9893809488444</v>
      </c>
    </row>
    <row r="32" spans="1:8" x14ac:dyDescent="0.25">
      <c r="A32" s="37">
        <f>[1]INV_ter_0!A31</f>
        <v>2033</v>
      </c>
      <c r="B32" s="37">
        <f>[1]INV_ter_0!AA31</f>
        <v>941.47695059232592</v>
      </c>
      <c r="C32" s="37">
        <f>'[1]INV_ter_2 AMS2'!AA31</f>
        <v>5419.8020726874865</v>
      </c>
      <c r="D32" s="37">
        <f>C32*'ind INV_tot'!$E$13-B32*'ind INV_tot'!$D$13</f>
        <v>5199.4200309657608</v>
      </c>
      <c r="E32" s="23">
        <f>('écart en niveau'!I32+'écart en niveau'!J32)</f>
        <v>4552.1713096875974</v>
      </c>
      <c r="F32" s="33">
        <f t="shared" si="0"/>
        <v>9751.5913406533582</v>
      </c>
      <c r="G32" s="37">
        <f>'en niveau par secteurs'!CR33</f>
        <v>2059.0539284141191</v>
      </c>
      <c r="H32" s="37">
        <f>bâtiment!G32*'ind INV_tot'!$E$13</f>
        <v>2390.6004920041223</v>
      </c>
    </row>
    <row r="33" spans="1:9" x14ac:dyDescent="0.25">
      <c r="A33" s="37">
        <f>[1]INV_ter_0!A32</f>
        <v>2034</v>
      </c>
      <c r="B33" s="37">
        <f>[1]INV_ter_0!AA32</f>
        <v>1002.9294218357262</v>
      </c>
      <c r="C33" s="37">
        <f>'[1]INV_ter_2 AMS2'!AA32</f>
        <v>5479.1407087254356</v>
      </c>
      <c r="D33" s="37">
        <f>C33*'ind INV_tot'!$E$13-B33*'ind INV_tot'!$D$13</f>
        <v>5196.9658283766821</v>
      </c>
      <c r="E33" s="23">
        <f>('écart en niveau'!I33+'écart en niveau'!J33)</f>
        <v>3983.8509332621188</v>
      </c>
      <c r="F33" s="33">
        <f t="shared" si="0"/>
        <v>9180.8167616388018</v>
      </c>
      <c r="G33" s="37">
        <f>'en niveau par secteurs'!CR34</f>
        <v>1784.3077742924586</v>
      </c>
      <c r="H33" s="37">
        <f>bâtiment!G33*'ind INV_tot'!$E$13</f>
        <v>2071.6150190372464</v>
      </c>
    </row>
    <row r="34" spans="1:9" x14ac:dyDescent="0.25">
      <c r="A34" s="37">
        <f>[1]INV_ter_0!A33</f>
        <v>2035</v>
      </c>
      <c r="B34" s="37">
        <f>[1]INV_ter_0!AA33</f>
        <v>1184.4381374892823</v>
      </c>
      <c r="C34" s="37">
        <f>'[1]INV_ter_2 AMS2'!AA33</f>
        <v>5630.6997204316767</v>
      </c>
      <c r="D34" s="37">
        <f>C34*'ind INV_tot'!$E$13-B34*'ind INV_tot'!$D$13</f>
        <v>5162.1936565535898</v>
      </c>
      <c r="E34" s="23">
        <f>('écart en niveau'!I34+'écart en niveau'!J34)</f>
        <v>3480.5091263023655</v>
      </c>
      <c r="F34" s="33">
        <f t="shared" si="0"/>
        <v>8642.7027828559549</v>
      </c>
      <c r="G34" s="37">
        <f>'en niveau par secteurs'!CR35</f>
        <v>1534.6736439980748</v>
      </c>
      <c r="H34" s="37">
        <f>bâtiment!G34*'ind INV_tot'!$E$13</f>
        <v>1781.7850799241842</v>
      </c>
      <c r="I34" s="37">
        <f>'écart en niveau'!I104/SUM('ind INV_tot'!H13:H33)</f>
        <v>0.12815701077564262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en niveau par secteurs</vt:lpstr>
      <vt:lpstr>en niveau en valeur déflatée</vt:lpstr>
      <vt:lpstr>en écart par secteurs</vt:lpstr>
      <vt:lpstr>en écart</vt:lpstr>
      <vt:lpstr>écart en niveau</vt:lpstr>
      <vt:lpstr>niveau AMS2</vt:lpstr>
      <vt:lpstr>niveau AME</vt:lpstr>
      <vt:lpstr>ind INV_tot</vt:lpstr>
      <vt:lpstr>bâtiment</vt:lpstr>
    </vt:vector>
  </TitlesOfParts>
  <Company>ADEME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Gaël CALLONNEC</dc:creator>
  <cp:lastModifiedBy>SCHALL Amandine</cp:lastModifiedBy>
  <dcterms:created xsi:type="dcterms:W3CDTF">2015-06-09T11:41:29Z</dcterms:created>
  <dcterms:modified xsi:type="dcterms:W3CDTF">2018-11-16T12:49:07Z</dcterms:modified>
</cp:coreProperties>
</file>