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raphael.cance\Documents\GitHub\ThreeME\results\"/>
    </mc:Choice>
  </mc:AlternateContent>
  <bookViews>
    <workbookView xWindow="0" yWindow="0" windowWidth="20490" windowHeight="7320"/>
  </bookViews>
  <sheets>
    <sheet name="T final" sheetId="11" r:id="rId1"/>
    <sheet name="total final energy by uses" sheetId="16" r:id="rId2"/>
    <sheet name="CO2 by uses AMS2" sheetId="10" r:id="rId3"/>
    <sheet name="final energy by uses and ENR" sheetId="4" r:id="rId4"/>
    <sheet name="primary energy" sheetId="13" r:id="rId5"/>
    <sheet name="ouput SNBC AME" sheetId="14" r:id="rId6"/>
    <sheet name="result" sheetId="2" r:id="rId7"/>
    <sheet name="Feuil1" sheetId="17" r:id="rId8"/>
  </sheets>
  <externalReferences>
    <externalReference r:id="rId9"/>
  </externalReferences>
  <calcPr calcId="162913"/>
</workbook>
</file>

<file path=xl/calcChain.xml><?xml version="1.0" encoding="utf-8"?>
<calcChain xmlns="http://schemas.openxmlformats.org/spreadsheetml/2006/main">
  <c r="Y57" i="13" l="1"/>
  <c r="Z57" i="13"/>
  <c r="X57" i="13"/>
  <c r="Y46" i="13"/>
  <c r="X45" i="13"/>
  <c r="X41" i="13"/>
  <c r="Z41" i="13"/>
  <c r="Z40" i="13"/>
  <c r="Z39" i="13"/>
  <c r="V50" i="13" l="1"/>
  <c r="U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V49" i="13"/>
  <c r="U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V48" i="13"/>
  <c r="U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V47" i="13"/>
  <c r="U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V44" i="13"/>
  <c r="U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V42" i="13"/>
  <c r="U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V41" i="13"/>
  <c r="U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V40" i="13"/>
  <c r="U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V39" i="13"/>
  <c r="U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V38" i="13"/>
  <c r="U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V37" i="13"/>
  <c r="U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V36" i="13"/>
  <c r="U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V35" i="13"/>
  <c r="U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V33" i="13"/>
  <c r="U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V32" i="13"/>
  <c r="U32" i="13"/>
  <c r="S32" i="13"/>
  <c r="R32" i="13"/>
  <c r="Q32" i="13"/>
  <c r="P32" i="13"/>
  <c r="O32" i="13"/>
  <c r="N32" i="13"/>
  <c r="N31" i="13" s="1"/>
  <c r="M32" i="13"/>
  <c r="L32" i="13"/>
  <c r="L31" i="13" s="1"/>
  <c r="K32" i="13"/>
  <c r="J32" i="13"/>
  <c r="I32" i="13"/>
  <c r="H32" i="13"/>
  <c r="G32" i="13"/>
  <c r="G31" i="13" s="1"/>
  <c r="I31" i="13" l="1"/>
  <c r="Q31" i="13"/>
  <c r="U31" i="13"/>
  <c r="V31" i="13"/>
  <c r="H34" i="13"/>
  <c r="J34" i="13"/>
  <c r="K31" i="13"/>
  <c r="M31" i="13"/>
  <c r="O31" i="13"/>
  <c r="S31" i="13"/>
  <c r="P34" i="13"/>
  <c r="V34" i="13"/>
  <c r="R34" i="13"/>
  <c r="L34" i="13"/>
  <c r="M34" i="13"/>
  <c r="U34" i="13"/>
  <c r="N34" i="13"/>
  <c r="G34" i="13"/>
  <c r="O34" i="13"/>
  <c r="I34" i="13"/>
  <c r="P31" i="13"/>
  <c r="H31" i="13"/>
  <c r="Q34" i="13"/>
  <c r="J31" i="13"/>
  <c r="R31" i="13"/>
  <c r="K34" i="13"/>
  <c r="S34" i="13"/>
  <c r="H158" i="14" l="1"/>
  <c r="H169" i="14" s="1"/>
  <c r="I158" i="14"/>
  <c r="I169" i="14" s="1"/>
  <c r="J158" i="14"/>
  <c r="J169" i="14" s="1"/>
  <c r="K158" i="14"/>
  <c r="K169" i="14" s="1"/>
  <c r="L158" i="14"/>
  <c r="L169" i="14" s="1"/>
  <c r="M158" i="14"/>
  <c r="M169" i="14" s="1"/>
  <c r="N158" i="14"/>
  <c r="N169" i="14" s="1"/>
  <c r="O158" i="14"/>
  <c r="O169" i="14" s="1"/>
  <c r="P158" i="14"/>
  <c r="P169" i="14" s="1"/>
  <c r="Q158" i="14"/>
  <c r="Q169" i="14" s="1"/>
  <c r="R158" i="14"/>
  <c r="R169" i="14" s="1"/>
  <c r="H159" i="14"/>
  <c r="I159" i="14"/>
  <c r="J159" i="14"/>
  <c r="K159" i="14"/>
  <c r="L159" i="14"/>
  <c r="M159" i="14"/>
  <c r="N159" i="14"/>
  <c r="O159" i="14"/>
  <c r="P159" i="14"/>
  <c r="Q159" i="14"/>
  <c r="R159" i="14"/>
  <c r="H160" i="14"/>
  <c r="H171" i="14" s="1"/>
  <c r="I160" i="14"/>
  <c r="I171" i="14" s="1"/>
  <c r="J160" i="14"/>
  <c r="K160" i="14"/>
  <c r="L160" i="14"/>
  <c r="M160" i="14"/>
  <c r="M171" i="14" s="1"/>
  <c r="N160" i="14"/>
  <c r="O160" i="14"/>
  <c r="P160" i="14"/>
  <c r="P171" i="14" s="1"/>
  <c r="Q160" i="14"/>
  <c r="Q171" i="14" s="1"/>
  <c r="R160" i="14"/>
  <c r="H161" i="14"/>
  <c r="I161" i="14"/>
  <c r="J161" i="14"/>
  <c r="K161" i="14"/>
  <c r="L161" i="14"/>
  <c r="M161" i="14"/>
  <c r="N161" i="14"/>
  <c r="O161" i="14"/>
  <c r="P161" i="14"/>
  <c r="Q161" i="14"/>
  <c r="R161" i="14"/>
  <c r="H162" i="14"/>
  <c r="H173" i="14" s="1"/>
  <c r="I162" i="14"/>
  <c r="J162" i="14"/>
  <c r="K162" i="14"/>
  <c r="K173" i="14" s="1"/>
  <c r="L162" i="14"/>
  <c r="M162" i="14"/>
  <c r="M173" i="14" s="1"/>
  <c r="N162" i="14"/>
  <c r="O162" i="14"/>
  <c r="P162" i="14"/>
  <c r="P173" i="14" s="1"/>
  <c r="Q162" i="14"/>
  <c r="R162" i="14"/>
  <c r="H163" i="14"/>
  <c r="I163" i="14"/>
  <c r="J163" i="14"/>
  <c r="K163" i="14"/>
  <c r="L163" i="14"/>
  <c r="M163" i="14"/>
  <c r="N163" i="14"/>
  <c r="O163" i="14"/>
  <c r="P163" i="14"/>
  <c r="Q163" i="14"/>
  <c r="R163" i="14"/>
  <c r="H164" i="14"/>
  <c r="H175" i="14" s="1"/>
  <c r="I164" i="14"/>
  <c r="J164" i="14"/>
  <c r="K164" i="14"/>
  <c r="L164" i="14"/>
  <c r="M164" i="14"/>
  <c r="M175" i="14" s="1"/>
  <c r="N164" i="14"/>
  <c r="O164" i="14"/>
  <c r="P164" i="14"/>
  <c r="P175" i="14" s="1"/>
  <c r="Q164" i="14"/>
  <c r="R164" i="14"/>
  <c r="H165" i="14"/>
  <c r="I165" i="14"/>
  <c r="J165" i="14"/>
  <c r="K165" i="14"/>
  <c r="L165" i="14"/>
  <c r="M165" i="14"/>
  <c r="N165" i="14"/>
  <c r="O165" i="14"/>
  <c r="P165" i="14"/>
  <c r="Q165" i="14"/>
  <c r="R165" i="14"/>
  <c r="G165" i="14"/>
  <c r="G164" i="14"/>
  <c r="G163" i="14"/>
  <c r="G162" i="14"/>
  <c r="G161" i="14"/>
  <c r="G160" i="14"/>
  <c r="G159" i="14"/>
  <c r="G158" i="14"/>
  <c r="G169" i="14" s="1"/>
  <c r="H115" i="14"/>
  <c r="I115" i="14"/>
  <c r="J115" i="14"/>
  <c r="K115" i="14"/>
  <c r="L115" i="14"/>
  <c r="M115" i="14"/>
  <c r="N115" i="14"/>
  <c r="O115" i="14"/>
  <c r="P115" i="14"/>
  <c r="Q115" i="14"/>
  <c r="R115" i="14"/>
  <c r="H73" i="14"/>
  <c r="I73" i="14"/>
  <c r="J73" i="14"/>
  <c r="K73" i="14"/>
  <c r="L73" i="14"/>
  <c r="M73" i="14"/>
  <c r="N73" i="14"/>
  <c r="O73" i="14"/>
  <c r="P73" i="14"/>
  <c r="Q73" i="14"/>
  <c r="R73" i="14"/>
  <c r="H74" i="14"/>
  <c r="I74" i="14"/>
  <c r="J74" i="14"/>
  <c r="K74" i="14"/>
  <c r="L74" i="14"/>
  <c r="M74" i="14"/>
  <c r="N74" i="14"/>
  <c r="O74" i="14"/>
  <c r="P74" i="14"/>
  <c r="Q74" i="14"/>
  <c r="R74" i="14"/>
  <c r="H75" i="14"/>
  <c r="I75" i="14"/>
  <c r="J75" i="14"/>
  <c r="J117" i="14" s="1"/>
  <c r="K75" i="14"/>
  <c r="L75" i="14"/>
  <c r="M75" i="14"/>
  <c r="M117" i="14" s="1"/>
  <c r="N75" i="14"/>
  <c r="N117" i="14" s="1"/>
  <c r="O75" i="14"/>
  <c r="P75" i="14"/>
  <c r="Q75" i="14"/>
  <c r="R75" i="14"/>
  <c r="R117" i="14" s="1"/>
  <c r="H76" i="14"/>
  <c r="I76" i="14"/>
  <c r="J76" i="14"/>
  <c r="K76" i="14"/>
  <c r="L76" i="14"/>
  <c r="M76" i="14"/>
  <c r="N76" i="14"/>
  <c r="O76" i="14"/>
  <c r="P76" i="14"/>
  <c r="Q76" i="14"/>
  <c r="R76" i="14"/>
  <c r="H77" i="14"/>
  <c r="H119" i="14" s="1"/>
  <c r="I77" i="14"/>
  <c r="J77" i="14"/>
  <c r="J119" i="14" s="1"/>
  <c r="K77" i="14"/>
  <c r="L77" i="14"/>
  <c r="M77" i="14"/>
  <c r="M119" i="14" s="1"/>
  <c r="N77" i="14"/>
  <c r="O77" i="14"/>
  <c r="P77" i="14"/>
  <c r="Q77" i="14"/>
  <c r="R77" i="14"/>
  <c r="R119" i="14" s="1"/>
  <c r="H78" i="14"/>
  <c r="I78" i="14"/>
  <c r="J78" i="14"/>
  <c r="K78" i="14"/>
  <c r="L78" i="14"/>
  <c r="M78" i="14"/>
  <c r="N78" i="14"/>
  <c r="O78" i="14"/>
  <c r="P78" i="14"/>
  <c r="Q78" i="14"/>
  <c r="R78" i="14"/>
  <c r="H79" i="14"/>
  <c r="I79" i="14"/>
  <c r="J79" i="14"/>
  <c r="J121" i="14" s="1"/>
  <c r="K79" i="14"/>
  <c r="L79" i="14"/>
  <c r="M79" i="14"/>
  <c r="M121" i="14" s="1"/>
  <c r="N79" i="14"/>
  <c r="O79" i="14"/>
  <c r="P79" i="14"/>
  <c r="Q79" i="14"/>
  <c r="R79" i="14"/>
  <c r="R121" i="14" s="1"/>
  <c r="H80" i="14"/>
  <c r="I80" i="14"/>
  <c r="J80" i="14"/>
  <c r="K80" i="14"/>
  <c r="L80" i="14"/>
  <c r="M80" i="14"/>
  <c r="N80" i="14"/>
  <c r="O80" i="14"/>
  <c r="P80" i="14"/>
  <c r="Q80" i="14"/>
  <c r="R80" i="14"/>
  <c r="H81" i="14"/>
  <c r="H123" i="14" s="1"/>
  <c r="I81" i="14"/>
  <c r="I123" i="14" s="1"/>
  <c r="J81" i="14"/>
  <c r="J123" i="14" s="1"/>
  <c r="K81" i="14"/>
  <c r="K123" i="14" s="1"/>
  <c r="L81" i="14"/>
  <c r="L123" i="14" s="1"/>
  <c r="M81" i="14"/>
  <c r="M123" i="14" s="1"/>
  <c r="N81" i="14"/>
  <c r="N123" i="14" s="1"/>
  <c r="O81" i="14"/>
  <c r="O123" i="14" s="1"/>
  <c r="P81" i="14"/>
  <c r="P123" i="14" s="1"/>
  <c r="Q81" i="14"/>
  <c r="Q123" i="14" s="1"/>
  <c r="R81" i="14"/>
  <c r="R123" i="14" s="1"/>
  <c r="H82" i="14"/>
  <c r="I82" i="14"/>
  <c r="J82" i="14"/>
  <c r="K82" i="14"/>
  <c r="L82" i="14"/>
  <c r="M82" i="14"/>
  <c r="N82" i="14"/>
  <c r="O82" i="14"/>
  <c r="P82" i="14"/>
  <c r="Q82" i="14"/>
  <c r="R82" i="14"/>
  <c r="H83" i="14"/>
  <c r="I83" i="14"/>
  <c r="J83" i="14"/>
  <c r="J125" i="14" s="1"/>
  <c r="K83" i="14"/>
  <c r="L83" i="14"/>
  <c r="M83" i="14"/>
  <c r="M125" i="14" s="1"/>
  <c r="N83" i="14"/>
  <c r="N125" i="14" s="1"/>
  <c r="O83" i="14"/>
  <c r="P83" i="14"/>
  <c r="Q83" i="14"/>
  <c r="R83" i="14"/>
  <c r="R125" i="14" s="1"/>
  <c r="H84" i="14"/>
  <c r="I84" i="14"/>
  <c r="J84" i="14"/>
  <c r="K84" i="14"/>
  <c r="L84" i="14"/>
  <c r="M84" i="14"/>
  <c r="N84" i="14"/>
  <c r="O84" i="14"/>
  <c r="P84" i="14"/>
  <c r="Q84" i="14"/>
  <c r="R84" i="14"/>
  <c r="H85" i="14"/>
  <c r="H127" i="14" s="1"/>
  <c r="I85" i="14"/>
  <c r="J85" i="14"/>
  <c r="J127" i="14" s="1"/>
  <c r="K85" i="14"/>
  <c r="L85" i="14"/>
  <c r="M85" i="14"/>
  <c r="M127" i="14" s="1"/>
  <c r="N85" i="14"/>
  <c r="O85" i="14"/>
  <c r="P85" i="14"/>
  <c r="P127" i="14" s="1"/>
  <c r="Q85" i="14"/>
  <c r="R85" i="14"/>
  <c r="R127" i="14" s="1"/>
  <c r="H86" i="14"/>
  <c r="I86" i="14"/>
  <c r="J86" i="14"/>
  <c r="K86" i="14"/>
  <c r="L86" i="14"/>
  <c r="M86" i="14"/>
  <c r="N86" i="14"/>
  <c r="O86" i="14"/>
  <c r="P86" i="14"/>
  <c r="Q86" i="14"/>
  <c r="R86" i="14"/>
  <c r="H87" i="14"/>
  <c r="I87" i="14"/>
  <c r="J87" i="14"/>
  <c r="J129" i="14" s="1"/>
  <c r="K87" i="14"/>
  <c r="L87" i="14"/>
  <c r="M87" i="14"/>
  <c r="M129" i="14" s="1"/>
  <c r="N87" i="14"/>
  <c r="O87" i="14"/>
  <c r="P87" i="14"/>
  <c r="Q87" i="14"/>
  <c r="R87" i="14"/>
  <c r="R129" i="14" s="1"/>
  <c r="H88" i="14"/>
  <c r="I88" i="14"/>
  <c r="J88" i="14"/>
  <c r="K88" i="14"/>
  <c r="L88" i="14"/>
  <c r="M88" i="14"/>
  <c r="N88" i="14"/>
  <c r="O88" i="14"/>
  <c r="P88" i="14"/>
  <c r="Q88" i="14"/>
  <c r="R88" i="14"/>
  <c r="H89" i="14"/>
  <c r="H131" i="14" s="1"/>
  <c r="I89" i="14"/>
  <c r="I131" i="14" s="1"/>
  <c r="J89" i="14"/>
  <c r="J131" i="14" s="1"/>
  <c r="K89" i="14"/>
  <c r="K131" i="14" s="1"/>
  <c r="L89" i="14"/>
  <c r="L131" i="14" s="1"/>
  <c r="M89" i="14"/>
  <c r="M131" i="14" s="1"/>
  <c r="N89" i="14"/>
  <c r="N131" i="14" s="1"/>
  <c r="O89" i="14"/>
  <c r="O131" i="14" s="1"/>
  <c r="P89" i="14"/>
  <c r="P131" i="14" s="1"/>
  <c r="Q89" i="14"/>
  <c r="Q131" i="14" s="1"/>
  <c r="R89" i="14"/>
  <c r="R131" i="14" s="1"/>
  <c r="H91" i="14"/>
  <c r="I91" i="14"/>
  <c r="J91" i="14"/>
  <c r="K91" i="14"/>
  <c r="L91" i="14"/>
  <c r="M91" i="14"/>
  <c r="N91" i="14"/>
  <c r="O91" i="14"/>
  <c r="P91" i="14"/>
  <c r="Q91" i="14"/>
  <c r="R91" i="14"/>
  <c r="H92" i="14"/>
  <c r="I92" i="14"/>
  <c r="J92" i="14"/>
  <c r="K92" i="14"/>
  <c r="L92" i="14"/>
  <c r="M92" i="14"/>
  <c r="N92" i="14"/>
  <c r="O92" i="14"/>
  <c r="P92" i="14"/>
  <c r="Q92" i="14"/>
  <c r="R92" i="14"/>
  <c r="H93" i="14"/>
  <c r="I93" i="14"/>
  <c r="J93" i="14"/>
  <c r="K93" i="14"/>
  <c r="L93" i="14"/>
  <c r="M93" i="14"/>
  <c r="N93" i="14"/>
  <c r="O93" i="14"/>
  <c r="P93" i="14"/>
  <c r="Q93" i="14"/>
  <c r="R93" i="14"/>
  <c r="H94" i="14"/>
  <c r="I94" i="14"/>
  <c r="J94" i="14"/>
  <c r="K94" i="14"/>
  <c r="L94" i="14"/>
  <c r="M94" i="14"/>
  <c r="N94" i="14"/>
  <c r="O94" i="14"/>
  <c r="P94" i="14"/>
  <c r="Q94" i="14"/>
  <c r="R94" i="14"/>
  <c r="H96" i="14"/>
  <c r="I96" i="14"/>
  <c r="J96" i="14"/>
  <c r="K96" i="14"/>
  <c r="L96" i="14"/>
  <c r="M96" i="14"/>
  <c r="N96" i="14"/>
  <c r="O96" i="14"/>
  <c r="P96" i="14"/>
  <c r="Q96" i="14"/>
  <c r="R96" i="14"/>
  <c r="H97" i="14"/>
  <c r="I97" i="14"/>
  <c r="J97" i="14"/>
  <c r="K97" i="14"/>
  <c r="L97" i="14"/>
  <c r="M97" i="14"/>
  <c r="N97" i="14"/>
  <c r="O97" i="14"/>
  <c r="P97" i="14"/>
  <c r="Q97" i="14"/>
  <c r="R97" i="14"/>
  <c r="H98" i="14"/>
  <c r="I98" i="14"/>
  <c r="J98" i="14"/>
  <c r="K98" i="14"/>
  <c r="L98" i="14"/>
  <c r="M98" i="14"/>
  <c r="N98" i="14"/>
  <c r="O98" i="14"/>
  <c r="P98" i="14"/>
  <c r="Q98" i="14"/>
  <c r="R98" i="14"/>
  <c r="H99" i="14"/>
  <c r="I99" i="14"/>
  <c r="J99" i="14"/>
  <c r="K99" i="14"/>
  <c r="L99" i="14"/>
  <c r="M99" i="14"/>
  <c r="N99" i="14"/>
  <c r="O99" i="14"/>
  <c r="P99" i="14"/>
  <c r="Q99" i="14"/>
  <c r="R99" i="14"/>
  <c r="H100" i="14"/>
  <c r="I100" i="14"/>
  <c r="J100" i="14"/>
  <c r="K100" i="14"/>
  <c r="L100" i="14"/>
  <c r="M100" i="14"/>
  <c r="N100" i="14"/>
  <c r="O100" i="14"/>
  <c r="P100" i="14"/>
  <c r="Q100" i="14"/>
  <c r="R100" i="14"/>
  <c r="H101" i="14"/>
  <c r="I101" i="14"/>
  <c r="J101" i="14"/>
  <c r="K101" i="14"/>
  <c r="L101" i="14"/>
  <c r="M101" i="14"/>
  <c r="N101" i="14"/>
  <c r="O101" i="14"/>
  <c r="P101" i="14"/>
  <c r="Q101" i="14"/>
  <c r="R101" i="14"/>
  <c r="H102" i="14"/>
  <c r="I102" i="14"/>
  <c r="J102" i="14"/>
  <c r="K102" i="14"/>
  <c r="L102" i="14"/>
  <c r="M102" i="14"/>
  <c r="N102" i="14"/>
  <c r="O102" i="14"/>
  <c r="P102" i="14"/>
  <c r="Q102" i="14"/>
  <c r="R102" i="14"/>
  <c r="H103" i="14"/>
  <c r="I103" i="14"/>
  <c r="J103" i="14"/>
  <c r="K103" i="14"/>
  <c r="L103" i="14"/>
  <c r="M103" i="14"/>
  <c r="N103" i="14"/>
  <c r="O103" i="14"/>
  <c r="P103" i="14"/>
  <c r="Q103" i="14"/>
  <c r="R103" i="14"/>
  <c r="H104" i="14"/>
  <c r="I104" i="14"/>
  <c r="J104" i="14"/>
  <c r="K104" i="14"/>
  <c r="L104" i="14"/>
  <c r="M104" i="14"/>
  <c r="N104" i="14"/>
  <c r="O104" i="14"/>
  <c r="P104" i="14"/>
  <c r="Q104" i="14"/>
  <c r="R104" i="14"/>
  <c r="H105" i="14"/>
  <c r="I105" i="14"/>
  <c r="J105" i="14"/>
  <c r="K105" i="14"/>
  <c r="L105" i="14"/>
  <c r="M105" i="14"/>
  <c r="N105" i="14"/>
  <c r="O105" i="14"/>
  <c r="P105" i="14"/>
  <c r="Q105" i="14"/>
  <c r="R105" i="14"/>
  <c r="H106" i="14"/>
  <c r="I106" i="14"/>
  <c r="J106" i="14"/>
  <c r="K106" i="14"/>
  <c r="L106" i="14"/>
  <c r="M106" i="14"/>
  <c r="N106" i="14"/>
  <c r="O106" i="14"/>
  <c r="P106" i="14"/>
  <c r="Q106" i="14"/>
  <c r="R106" i="14"/>
  <c r="H107" i="14"/>
  <c r="I107" i="14"/>
  <c r="J107" i="14"/>
  <c r="K107" i="14"/>
  <c r="L107" i="14"/>
  <c r="M107" i="14"/>
  <c r="N107" i="14"/>
  <c r="O107" i="14"/>
  <c r="P107" i="14"/>
  <c r="Q107" i="14"/>
  <c r="R107" i="14"/>
  <c r="H108" i="14"/>
  <c r="I108" i="14"/>
  <c r="J108" i="14"/>
  <c r="K108" i="14"/>
  <c r="L108" i="14"/>
  <c r="M108" i="14"/>
  <c r="N108" i="14"/>
  <c r="O108" i="14"/>
  <c r="P108" i="14"/>
  <c r="Q108" i="14"/>
  <c r="R108" i="14"/>
  <c r="H109" i="14"/>
  <c r="I109" i="14"/>
  <c r="J109" i="14"/>
  <c r="K109" i="14"/>
  <c r="L109" i="14"/>
  <c r="M109" i="14"/>
  <c r="N109" i="14"/>
  <c r="O109" i="14"/>
  <c r="P109" i="14"/>
  <c r="Q109" i="14"/>
  <c r="R109" i="14"/>
  <c r="H110" i="14"/>
  <c r="I110" i="14"/>
  <c r="J110" i="14"/>
  <c r="K110" i="14"/>
  <c r="L110" i="14"/>
  <c r="M110" i="14"/>
  <c r="N110" i="14"/>
  <c r="O110" i="14"/>
  <c r="P110" i="14"/>
  <c r="Q110" i="14"/>
  <c r="R110" i="14"/>
  <c r="H111" i="14"/>
  <c r="I111" i="14"/>
  <c r="J111" i="14"/>
  <c r="K111" i="14"/>
  <c r="L111" i="14"/>
  <c r="M111" i="14"/>
  <c r="N111" i="14"/>
  <c r="O111" i="14"/>
  <c r="P111" i="14"/>
  <c r="Q111" i="14"/>
  <c r="R111" i="14"/>
  <c r="H61" i="14"/>
  <c r="I61" i="14"/>
  <c r="J61" i="14"/>
  <c r="K61" i="14"/>
  <c r="L61" i="14"/>
  <c r="M61" i="14"/>
  <c r="N61" i="14"/>
  <c r="O61" i="14"/>
  <c r="P61" i="14"/>
  <c r="Q61" i="14"/>
  <c r="R61" i="14"/>
  <c r="H62" i="14"/>
  <c r="I62" i="14"/>
  <c r="J62" i="14"/>
  <c r="K62" i="14"/>
  <c r="L62" i="14"/>
  <c r="M62" i="14"/>
  <c r="N62" i="14"/>
  <c r="O62" i="14"/>
  <c r="P62" i="14"/>
  <c r="Q62" i="14"/>
  <c r="R62" i="14"/>
  <c r="H63" i="14"/>
  <c r="I63" i="14"/>
  <c r="J63" i="14"/>
  <c r="K63" i="14"/>
  <c r="L63" i="14"/>
  <c r="M63" i="14"/>
  <c r="N63" i="14"/>
  <c r="O63" i="14"/>
  <c r="P63" i="14"/>
  <c r="Q63" i="14"/>
  <c r="R63" i="14"/>
  <c r="H64" i="14"/>
  <c r="I64" i="14"/>
  <c r="J64" i="14"/>
  <c r="K64" i="14"/>
  <c r="L64" i="14"/>
  <c r="M64" i="14"/>
  <c r="N64" i="14"/>
  <c r="O64" i="14"/>
  <c r="P64" i="14"/>
  <c r="Q64" i="14"/>
  <c r="R64" i="14"/>
  <c r="H66" i="14"/>
  <c r="I66" i="14"/>
  <c r="J66" i="14"/>
  <c r="K66" i="14"/>
  <c r="L66" i="14"/>
  <c r="M66" i="14"/>
  <c r="N66" i="14"/>
  <c r="O66" i="14"/>
  <c r="P66" i="14"/>
  <c r="Q66" i="14"/>
  <c r="R66" i="14"/>
  <c r="H67" i="14"/>
  <c r="I67" i="14"/>
  <c r="J67" i="14"/>
  <c r="K67" i="14"/>
  <c r="L67" i="14"/>
  <c r="M67" i="14"/>
  <c r="N67" i="14"/>
  <c r="O67" i="14"/>
  <c r="P67" i="14"/>
  <c r="Q67" i="14"/>
  <c r="R67" i="14"/>
  <c r="H7" i="14"/>
  <c r="H32" i="14" s="1"/>
  <c r="I7" i="14"/>
  <c r="I32" i="14" s="1"/>
  <c r="J7" i="14"/>
  <c r="J32" i="14" s="1"/>
  <c r="K7" i="14"/>
  <c r="K32" i="14" s="1"/>
  <c r="L7" i="14"/>
  <c r="L32" i="14" s="1"/>
  <c r="M7" i="14"/>
  <c r="M32" i="14" s="1"/>
  <c r="N7" i="14"/>
  <c r="N32" i="14" s="1"/>
  <c r="O7" i="14"/>
  <c r="O32" i="14" s="1"/>
  <c r="P7" i="14"/>
  <c r="P32" i="14" s="1"/>
  <c r="Q7" i="14"/>
  <c r="Q32" i="14" s="1"/>
  <c r="R7" i="14"/>
  <c r="R32" i="14" s="1"/>
  <c r="H8" i="14"/>
  <c r="H33" i="14" s="1"/>
  <c r="I8" i="14"/>
  <c r="I33" i="14" s="1"/>
  <c r="J8" i="14"/>
  <c r="J33" i="14" s="1"/>
  <c r="K8" i="14"/>
  <c r="K33" i="14" s="1"/>
  <c r="L8" i="14"/>
  <c r="L33" i="14" s="1"/>
  <c r="M8" i="14"/>
  <c r="M33" i="14" s="1"/>
  <c r="N8" i="14"/>
  <c r="N33" i="14" s="1"/>
  <c r="O8" i="14"/>
  <c r="O33" i="14" s="1"/>
  <c r="P8" i="14"/>
  <c r="P33" i="14" s="1"/>
  <c r="Q8" i="14"/>
  <c r="Q33" i="14" s="1"/>
  <c r="R8" i="14"/>
  <c r="R33" i="14" s="1"/>
  <c r="H9" i="14"/>
  <c r="H34" i="14" s="1"/>
  <c r="I9" i="14"/>
  <c r="I34" i="14" s="1"/>
  <c r="J9" i="14"/>
  <c r="J34" i="14" s="1"/>
  <c r="K9" i="14"/>
  <c r="K34" i="14" s="1"/>
  <c r="L9" i="14"/>
  <c r="L34" i="14" s="1"/>
  <c r="M9" i="14"/>
  <c r="M34" i="14" s="1"/>
  <c r="N9" i="14"/>
  <c r="N34" i="14" s="1"/>
  <c r="O9" i="14"/>
  <c r="O34" i="14" s="1"/>
  <c r="P9" i="14"/>
  <c r="P34" i="14" s="1"/>
  <c r="Q9" i="14"/>
  <c r="Q34" i="14" s="1"/>
  <c r="R9" i="14"/>
  <c r="R34" i="14" s="1"/>
  <c r="H10" i="14"/>
  <c r="H35" i="14" s="1"/>
  <c r="I10" i="14"/>
  <c r="I35" i="14" s="1"/>
  <c r="J10" i="14"/>
  <c r="J35" i="14" s="1"/>
  <c r="K10" i="14"/>
  <c r="K35" i="14" s="1"/>
  <c r="L10" i="14"/>
  <c r="L35" i="14" s="1"/>
  <c r="M10" i="14"/>
  <c r="M35" i="14" s="1"/>
  <c r="N10" i="14"/>
  <c r="N35" i="14" s="1"/>
  <c r="O10" i="14"/>
  <c r="O35" i="14" s="1"/>
  <c r="P10" i="14"/>
  <c r="P35" i="14" s="1"/>
  <c r="Q10" i="14"/>
  <c r="Q35" i="14" s="1"/>
  <c r="R10" i="14"/>
  <c r="R35" i="14" s="1"/>
  <c r="H11" i="14"/>
  <c r="H36" i="14" s="1"/>
  <c r="I11" i="14"/>
  <c r="I36" i="14" s="1"/>
  <c r="J11" i="14"/>
  <c r="J36" i="14" s="1"/>
  <c r="K11" i="14"/>
  <c r="K36" i="14" s="1"/>
  <c r="L11" i="14"/>
  <c r="L36" i="14" s="1"/>
  <c r="M11" i="14"/>
  <c r="M36" i="14" s="1"/>
  <c r="N11" i="14"/>
  <c r="N36" i="14" s="1"/>
  <c r="O11" i="14"/>
  <c r="O36" i="14" s="1"/>
  <c r="P11" i="14"/>
  <c r="P36" i="14" s="1"/>
  <c r="Q11" i="14"/>
  <c r="Q36" i="14" s="1"/>
  <c r="R11" i="14"/>
  <c r="R36" i="14" s="1"/>
  <c r="H12" i="14"/>
  <c r="H37" i="14" s="1"/>
  <c r="I12" i="14"/>
  <c r="I37" i="14" s="1"/>
  <c r="J12" i="14"/>
  <c r="J37" i="14" s="1"/>
  <c r="K12" i="14"/>
  <c r="K37" i="14" s="1"/>
  <c r="L12" i="14"/>
  <c r="L37" i="14" s="1"/>
  <c r="M12" i="14"/>
  <c r="M37" i="14" s="1"/>
  <c r="N12" i="14"/>
  <c r="N37" i="14" s="1"/>
  <c r="O12" i="14"/>
  <c r="O37" i="14" s="1"/>
  <c r="P12" i="14"/>
  <c r="P37" i="14" s="1"/>
  <c r="Q12" i="14"/>
  <c r="Q37" i="14" s="1"/>
  <c r="R12" i="14"/>
  <c r="R37" i="14" s="1"/>
  <c r="H13" i="14"/>
  <c r="H38" i="14" s="1"/>
  <c r="I13" i="14"/>
  <c r="I38" i="14" s="1"/>
  <c r="J13" i="14"/>
  <c r="J38" i="14" s="1"/>
  <c r="K13" i="14"/>
  <c r="K38" i="14" s="1"/>
  <c r="L13" i="14"/>
  <c r="L38" i="14" s="1"/>
  <c r="M13" i="14"/>
  <c r="M38" i="14" s="1"/>
  <c r="N13" i="14"/>
  <c r="N38" i="14" s="1"/>
  <c r="O13" i="14"/>
  <c r="O38" i="14" s="1"/>
  <c r="P13" i="14"/>
  <c r="P38" i="14" s="1"/>
  <c r="Q13" i="14"/>
  <c r="Q38" i="14" s="1"/>
  <c r="R13" i="14"/>
  <c r="R38" i="14" s="1"/>
  <c r="H14" i="14"/>
  <c r="H39" i="14" s="1"/>
  <c r="I14" i="14"/>
  <c r="I39" i="14" s="1"/>
  <c r="J14" i="14"/>
  <c r="J39" i="14" s="1"/>
  <c r="K14" i="14"/>
  <c r="K39" i="14" s="1"/>
  <c r="L14" i="14"/>
  <c r="L39" i="14" s="1"/>
  <c r="M14" i="14"/>
  <c r="M39" i="14" s="1"/>
  <c r="N14" i="14"/>
  <c r="N39" i="14" s="1"/>
  <c r="O14" i="14"/>
  <c r="O39" i="14" s="1"/>
  <c r="P14" i="14"/>
  <c r="P39" i="14" s="1"/>
  <c r="Q14" i="14"/>
  <c r="Q39" i="14" s="1"/>
  <c r="R14" i="14"/>
  <c r="R39" i="14" s="1"/>
  <c r="H15" i="14"/>
  <c r="H40" i="14" s="1"/>
  <c r="I15" i="14"/>
  <c r="I40" i="14" s="1"/>
  <c r="J15" i="14"/>
  <c r="J40" i="14" s="1"/>
  <c r="K15" i="14"/>
  <c r="K40" i="14" s="1"/>
  <c r="L15" i="14"/>
  <c r="L40" i="14" s="1"/>
  <c r="M15" i="14"/>
  <c r="M40" i="14" s="1"/>
  <c r="N15" i="14"/>
  <c r="N40" i="14" s="1"/>
  <c r="O15" i="14"/>
  <c r="O40" i="14" s="1"/>
  <c r="P15" i="14"/>
  <c r="P40" i="14" s="1"/>
  <c r="Q15" i="14"/>
  <c r="Q40" i="14" s="1"/>
  <c r="R15" i="14"/>
  <c r="R40" i="14" s="1"/>
  <c r="H16" i="14"/>
  <c r="H41" i="14" s="1"/>
  <c r="I16" i="14"/>
  <c r="I41" i="14" s="1"/>
  <c r="J16" i="14"/>
  <c r="J41" i="14" s="1"/>
  <c r="K16" i="14"/>
  <c r="K41" i="14" s="1"/>
  <c r="L16" i="14"/>
  <c r="L41" i="14" s="1"/>
  <c r="M16" i="14"/>
  <c r="M41" i="14" s="1"/>
  <c r="N16" i="14"/>
  <c r="N41" i="14" s="1"/>
  <c r="O16" i="14"/>
  <c r="O41" i="14" s="1"/>
  <c r="P16" i="14"/>
  <c r="P41" i="14" s="1"/>
  <c r="Q16" i="14"/>
  <c r="Q41" i="14" s="1"/>
  <c r="R16" i="14"/>
  <c r="R41" i="14" s="1"/>
  <c r="H17" i="14"/>
  <c r="H42" i="14" s="1"/>
  <c r="I17" i="14"/>
  <c r="I42" i="14" s="1"/>
  <c r="J17" i="14"/>
  <c r="J42" i="14" s="1"/>
  <c r="K17" i="14"/>
  <c r="K42" i="14" s="1"/>
  <c r="L17" i="14"/>
  <c r="L42" i="14" s="1"/>
  <c r="M17" i="14"/>
  <c r="M42" i="14" s="1"/>
  <c r="N17" i="14"/>
  <c r="N42" i="14" s="1"/>
  <c r="O17" i="14"/>
  <c r="O42" i="14" s="1"/>
  <c r="P17" i="14"/>
  <c r="P42" i="14" s="1"/>
  <c r="Q17" i="14"/>
  <c r="Q42" i="14" s="1"/>
  <c r="R17" i="14"/>
  <c r="R42" i="14" s="1"/>
  <c r="H18" i="14"/>
  <c r="H43" i="14" s="1"/>
  <c r="I18" i="14"/>
  <c r="I43" i="14" s="1"/>
  <c r="J18" i="14"/>
  <c r="J43" i="14" s="1"/>
  <c r="K18" i="14"/>
  <c r="K43" i="14" s="1"/>
  <c r="L18" i="14"/>
  <c r="L43" i="14" s="1"/>
  <c r="M18" i="14"/>
  <c r="M43" i="14" s="1"/>
  <c r="N18" i="14"/>
  <c r="N43" i="14" s="1"/>
  <c r="O18" i="14"/>
  <c r="O43" i="14" s="1"/>
  <c r="P18" i="14"/>
  <c r="P43" i="14" s="1"/>
  <c r="Q18" i="14"/>
  <c r="Q43" i="14" s="1"/>
  <c r="R18" i="14"/>
  <c r="R43" i="14" s="1"/>
  <c r="H20" i="14"/>
  <c r="H45" i="14" s="1"/>
  <c r="I20" i="14"/>
  <c r="I45" i="14" s="1"/>
  <c r="J20" i="14"/>
  <c r="J45" i="14" s="1"/>
  <c r="K20" i="14"/>
  <c r="K45" i="14" s="1"/>
  <c r="L20" i="14"/>
  <c r="L45" i="14" s="1"/>
  <c r="M20" i="14"/>
  <c r="M45" i="14" s="1"/>
  <c r="N20" i="14"/>
  <c r="N45" i="14" s="1"/>
  <c r="O20" i="14"/>
  <c r="O45" i="14" s="1"/>
  <c r="P20" i="14"/>
  <c r="P45" i="14" s="1"/>
  <c r="Q20" i="14"/>
  <c r="Q45" i="14" s="1"/>
  <c r="R20" i="14"/>
  <c r="R45" i="14" s="1"/>
  <c r="H21" i="14"/>
  <c r="H47" i="14" s="1"/>
  <c r="I21" i="14"/>
  <c r="I47" i="14" s="1"/>
  <c r="J21" i="14"/>
  <c r="J47" i="14" s="1"/>
  <c r="K21" i="14"/>
  <c r="K47" i="14" s="1"/>
  <c r="L21" i="14"/>
  <c r="L47" i="14" s="1"/>
  <c r="M21" i="14"/>
  <c r="M47" i="14" s="1"/>
  <c r="N21" i="14"/>
  <c r="N47" i="14" s="1"/>
  <c r="O21" i="14"/>
  <c r="O47" i="14" s="1"/>
  <c r="P21" i="14"/>
  <c r="P47" i="14" s="1"/>
  <c r="Q21" i="14"/>
  <c r="Q47" i="14" s="1"/>
  <c r="R21" i="14"/>
  <c r="R47" i="14" s="1"/>
  <c r="H22" i="14"/>
  <c r="H46" i="14" s="1"/>
  <c r="I22" i="14"/>
  <c r="I46" i="14" s="1"/>
  <c r="J22" i="14"/>
  <c r="J46" i="14" s="1"/>
  <c r="K22" i="14"/>
  <c r="K46" i="14" s="1"/>
  <c r="L22" i="14"/>
  <c r="L46" i="14" s="1"/>
  <c r="M22" i="14"/>
  <c r="M46" i="14" s="1"/>
  <c r="N22" i="14"/>
  <c r="N46" i="14" s="1"/>
  <c r="O22" i="14"/>
  <c r="O46" i="14" s="1"/>
  <c r="P22" i="14"/>
  <c r="P46" i="14" s="1"/>
  <c r="Q22" i="14"/>
  <c r="Q46" i="14" s="1"/>
  <c r="R22" i="14"/>
  <c r="R46" i="14" s="1"/>
  <c r="H23" i="14"/>
  <c r="H48" i="14" s="1"/>
  <c r="I23" i="14"/>
  <c r="I48" i="14" s="1"/>
  <c r="J23" i="14"/>
  <c r="J48" i="14" s="1"/>
  <c r="K23" i="14"/>
  <c r="K48" i="14" s="1"/>
  <c r="L23" i="14"/>
  <c r="L48" i="14" s="1"/>
  <c r="M23" i="14"/>
  <c r="M48" i="14" s="1"/>
  <c r="N23" i="14"/>
  <c r="N48" i="14" s="1"/>
  <c r="O23" i="14"/>
  <c r="O48" i="14" s="1"/>
  <c r="P23" i="14"/>
  <c r="P48" i="14" s="1"/>
  <c r="Q23" i="14"/>
  <c r="Q48" i="14" s="1"/>
  <c r="R23" i="14"/>
  <c r="R48" i="14" s="1"/>
  <c r="H24" i="14"/>
  <c r="H49" i="14" s="1"/>
  <c r="I24" i="14"/>
  <c r="I49" i="14" s="1"/>
  <c r="J24" i="14"/>
  <c r="J49" i="14" s="1"/>
  <c r="K24" i="14"/>
  <c r="K49" i="14" s="1"/>
  <c r="L24" i="14"/>
  <c r="L49" i="14" s="1"/>
  <c r="M24" i="14"/>
  <c r="M49" i="14" s="1"/>
  <c r="N24" i="14"/>
  <c r="N49" i="14" s="1"/>
  <c r="O24" i="14"/>
  <c r="O49" i="14" s="1"/>
  <c r="P24" i="14"/>
  <c r="P49" i="14" s="1"/>
  <c r="Q24" i="14"/>
  <c r="Q49" i="14" s="1"/>
  <c r="R24" i="14"/>
  <c r="R49" i="14" s="1"/>
  <c r="H25" i="14"/>
  <c r="H50" i="14" s="1"/>
  <c r="I25" i="14"/>
  <c r="I50" i="14" s="1"/>
  <c r="J25" i="14"/>
  <c r="J50" i="14" s="1"/>
  <c r="K25" i="14"/>
  <c r="K50" i="14" s="1"/>
  <c r="L25" i="14"/>
  <c r="L50" i="14" s="1"/>
  <c r="M25" i="14"/>
  <c r="M50" i="14" s="1"/>
  <c r="N25" i="14"/>
  <c r="N50" i="14" s="1"/>
  <c r="O25" i="14"/>
  <c r="O50" i="14" s="1"/>
  <c r="P25" i="14"/>
  <c r="P50" i="14" s="1"/>
  <c r="Q25" i="14"/>
  <c r="Q50" i="14" s="1"/>
  <c r="R25" i="14"/>
  <c r="R50" i="14" s="1"/>
  <c r="H26" i="14"/>
  <c r="H51" i="14" s="1"/>
  <c r="I26" i="14"/>
  <c r="I51" i="14" s="1"/>
  <c r="J26" i="14"/>
  <c r="J51" i="14" s="1"/>
  <c r="K26" i="14"/>
  <c r="K51" i="14" s="1"/>
  <c r="L26" i="14"/>
  <c r="L51" i="14" s="1"/>
  <c r="M26" i="14"/>
  <c r="M51" i="14" s="1"/>
  <c r="N26" i="14"/>
  <c r="N51" i="14" s="1"/>
  <c r="O26" i="14"/>
  <c r="O51" i="14" s="1"/>
  <c r="P26" i="14"/>
  <c r="P51" i="14" s="1"/>
  <c r="Q26" i="14"/>
  <c r="Q51" i="14" s="1"/>
  <c r="R26" i="14"/>
  <c r="R51" i="14" s="1"/>
  <c r="H27" i="14"/>
  <c r="H52" i="14" s="1"/>
  <c r="I27" i="14"/>
  <c r="I52" i="14" s="1"/>
  <c r="J27" i="14"/>
  <c r="J52" i="14" s="1"/>
  <c r="K27" i="14"/>
  <c r="K52" i="14" s="1"/>
  <c r="L27" i="14"/>
  <c r="L52" i="14" s="1"/>
  <c r="M27" i="14"/>
  <c r="M52" i="14" s="1"/>
  <c r="N27" i="14"/>
  <c r="N52" i="14" s="1"/>
  <c r="O27" i="14"/>
  <c r="O52" i="14" s="1"/>
  <c r="P27" i="14"/>
  <c r="P52" i="14" s="1"/>
  <c r="Q27" i="14"/>
  <c r="Q52" i="14" s="1"/>
  <c r="R27" i="14"/>
  <c r="R52" i="14" s="1"/>
  <c r="U8" i="13"/>
  <c r="V8" i="13"/>
  <c r="U9" i="13"/>
  <c r="V9" i="13"/>
  <c r="U11" i="13"/>
  <c r="V11" i="13"/>
  <c r="U12" i="13"/>
  <c r="V12" i="13"/>
  <c r="U13" i="13"/>
  <c r="V13" i="13"/>
  <c r="U14" i="13"/>
  <c r="V14" i="13"/>
  <c r="U15" i="13"/>
  <c r="V15" i="13"/>
  <c r="U16" i="13"/>
  <c r="V16" i="13"/>
  <c r="U17" i="13"/>
  <c r="V17" i="13"/>
  <c r="U18" i="13"/>
  <c r="V18" i="13"/>
  <c r="U20" i="13"/>
  <c r="V20" i="13"/>
  <c r="U21" i="13"/>
  <c r="U46" i="13" s="1"/>
  <c r="V21" i="13"/>
  <c r="V46" i="13" s="1"/>
  <c r="U22" i="13"/>
  <c r="U45" i="13" s="1"/>
  <c r="V22" i="13"/>
  <c r="V45" i="13" s="1"/>
  <c r="U23" i="13"/>
  <c r="V23" i="13"/>
  <c r="U24" i="13"/>
  <c r="V24" i="13"/>
  <c r="U25" i="13"/>
  <c r="V25" i="13"/>
  <c r="U26" i="13"/>
  <c r="V26" i="13"/>
  <c r="G8" i="13"/>
  <c r="H8" i="13"/>
  <c r="I8" i="13"/>
  <c r="J8" i="13"/>
  <c r="K8" i="13"/>
  <c r="L8" i="13"/>
  <c r="M8" i="13"/>
  <c r="N8" i="13"/>
  <c r="O8" i="13"/>
  <c r="P8" i="13"/>
  <c r="Q8" i="13"/>
  <c r="R8" i="13"/>
  <c r="G9" i="13"/>
  <c r="H9" i="13"/>
  <c r="I9" i="13"/>
  <c r="J9" i="13"/>
  <c r="K9" i="13"/>
  <c r="L9" i="13"/>
  <c r="M9" i="13"/>
  <c r="N9" i="13"/>
  <c r="O9" i="13"/>
  <c r="P9" i="13"/>
  <c r="Q9" i="13"/>
  <c r="R9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G21" i="13"/>
  <c r="G46" i="13" s="1"/>
  <c r="H21" i="13"/>
  <c r="H46" i="13" s="1"/>
  <c r="I21" i="13"/>
  <c r="I46" i="13" s="1"/>
  <c r="J21" i="13"/>
  <c r="J46" i="13" s="1"/>
  <c r="K21" i="13"/>
  <c r="K46" i="13" s="1"/>
  <c r="L21" i="13"/>
  <c r="L46" i="13" s="1"/>
  <c r="M21" i="13"/>
  <c r="M46" i="13" s="1"/>
  <c r="N21" i="13"/>
  <c r="N46" i="13" s="1"/>
  <c r="O21" i="13"/>
  <c r="O46" i="13" s="1"/>
  <c r="P21" i="13"/>
  <c r="P46" i="13" s="1"/>
  <c r="Q21" i="13"/>
  <c r="Q46" i="13" s="1"/>
  <c r="R21" i="13"/>
  <c r="R46" i="13" s="1"/>
  <c r="G22" i="13"/>
  <c r="G45" i="13" s="1"/>
  <c r="G43" i="13" s="1"/>
  <c r="G51" i="13" s="1"/>
  <c r="H22" i="13"/>
  <c r="H45" i="13" s="1"/>
  <c r="I22" i="13"/>
  <c r="I45" i="13" s="1"/>
  <c r="I43" i="13" s="1"/>
  <c r="I51" i="13" s="1"/>
  <c r="J22" i="13"/>
  <c r="J45" i="13" s="1"/>
  <c r="K22" i="13"/>
  <c r="K45" i="13" s="1"/>
  <c r="L22" i="13"/>
  <c r="L45" i="13" s="1"/>
  <c r="L43" i="13" s="1"/>
  <c r="L51" i="13" s="1"/>
  <c r="M22" i="13"/>
  <c r="M45" i="13" s="1"/>
  <c r="M43" i="13" s="1"/>
  <c r="M51" i="13" s="1"/>
  <c r="N22" i="13"/>
  <c r="N45" i="13" s="1"/>
  <c r="N43" i="13" s="1"/>
  <c r="N51" i="13" s="1"/>
  <c r="O22" i="13"/>
  <c r="O45" i="13" s="1"/>
  <c r="O43" i="13" s="1"/>
  <c r="O51" i="13" s="1"/>
  <c r="P22" i="13"/>
  <c r="P45" i="13" s="1"/>
  <c r="Q22" i="13"/>
  <c r="Q45" i="13" s="1"/>
  <c r="Q43" i="13" s="1"/>
  <c r="Q51" i="13" s="1"/>
  <c r="R22" i="13"/>
  <c r="R45" i="13" s="1"/>
  <c r="G23" i="13"/>
  <c r="H23" i="13"/>
  <c r="I23" i="13"/>
  <c r="J23" i="13"/>
  <c r="K23" i="13"/>
  <c r="L23" i="13"/>
  <c r="M23" i="13"/>
  <c r="N23" i="13"/>
  <c r="O23" i="13"/>
  <c r="P23" i="13"/>
  <c r="Q23" i="13"/>
  <c r="R23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W14" i="11"/>
  <c r="S14" i="11"/>
  <c r="W11" i="11"/>
  <c r="W10" i="11"/>
  <c r="W9" i="11"/>
  <c r="S9" i="11"/>
  <c r="W8" i="11"/>
  <c r="S8" i="11"/>
  <c r="W26" i="11"/>
  <c r="S26" i="11"/>
  <c r="W23" i="11"/>
  <c r="W22" i="11"/>
  <c r="W21" i="11"/>
  <c r="S21" i="11"/>
  <c r="W20" i="11"/>
  <c r="S20" i="11"/>
  <c r="W38" i="11"/>
  <c r="S38" i="11"/>
  <c r="W35" i="11"/>
  <c r="W34" i="11"/>
  <c r="W33" i="11"/>
  <c r="S33" i="11"/>
  <c r="W32" i="11"/>
  <c r="S32" i="11"/>
  <c r="W52" i="11"/>
  <c r="S52" i="11"/>
  <c r="W49" i="11"/>
  <c r="W48" i="11"/>
  <c r="W47" i="11"/>
  <c r="S47" i="11"/>
  <c r="W46" i="11"/>
  <c r="S46" i="11"/>
  <c r="W65" i="11"/>
  <c r="S65" i="11"/>
  <c r="W62" i="11"/>
  <c r="W61" i="11"/>
  <c r="W60" i="11"/>
  <c r="S60" i="11"/>
  <c r="W59" i="11"/>
  <c r="N64" i="11"/>
  <c r="L59" i="11"/>
  <c r="L58" i="11"/>
  <c r="N51" i="11"/>
  <c r="L46" i="11"/>
  <c r="L45" i="11"/>
  <c r="N37" i="11"/>
  <c r="L32" i="11"/>
  <c r="L31" i="11"/>
  <c r="N25" i="11"/>
  <c r="L20" i="11"/>
  <c r="L19" i="11"/>
  <c r="N13" i="11"/>
  <c r="L8" i="11"/>
  <c r="L7" i="11"/>
  <c r="V43" i="13" l="1"/>
  <c r="V51" i="13" s="1"/>
  <c r="U43" i="13"/>
  <c r="U51" i="13" s="1"/>
  <c r="O125" i="14"/>
  <c r="O117" i="14"/>
  <c r="R171" i="14"/>
  <c r="J171" i="14"/>
  <c r="K43" i="13"/>
  <c r="K51" i="13" s="1"/>
  <c r="O127" i="14"/>
  <c r="J173" i="14"/>
  <c r="R43" i="13"/>
  <c r="R51" i="13" s="1"/>
  <c r="J43" i="13"/>
  <c r="J51" i="13" s="1"/>
  <c r="N127" i="14"/>
  <c r="Q173" i="14"/>
  <c r="I173" i="14"/>
  <c r="O129" i="14"/>
  <c r="K125" i="14"/>
  <c r="O121" i="14"/>
  <c r="K117" i="14"/>
  <c r="R175" i="14"/>
  <c r="J175" i="14"/>
  <c r="N171" i="14"/>
  <c r="O119" i="14"/>
  <c r="R173" i="14"/>
  <c r="P43" i="13"/>
  <c r="P51" i="13" s="1"/>
  <c r="H43" i="13"/>
  <c r="H51" i="13" s="1"/>
  <c r="N129" i="14"/>
  <c r="N121" i="14"/>
  <c r="Q175" i="14"/>
  <c r="I175" i="14"/>
  <c r="Q7" i="13"/>
  <c r="K7" i="13"/>
  <c r="I7" i="13"/>
  <c r="U7" i="13"/>
  <c r="L7" i="13"/>
  <c r="K10" i="13"/>
  <c r="Q129" i="14"/>
  <c r="I129" i="14"/>
  <c r="Q121" i="14"/>
  <c r="I121" i="14"/>
  <c r="L175" i="14"/>
  <c r="R19" i="13"/>
  <c r="J19" i="13"/>
  <c r="R10" i="13"/>
  <c r="J10" i="13"/>
  <c r="R7" i="13"/>
  <c r="J7" i="13"/>
  <c r="V19" i="13"/>
  <c r="V10" i="13"/>
  <c r="P129" i="14"/>
  <c r="H129" i="14"/>
  <c r="L125" i="14"/>
  <c r="H121" i="14"/>
  <c r="N119" i="14"/>
  <c r="L117" i="14"/>
  <c r="K175" i="14"/>
  <c r="O171" i="14"/>
  <c r="I19" i="13"/>
  <c r="I10" i="13"/>
  <c r="U10" i="13"/>
  <c r="H19" i="13"/>
  <c r="H10" i="13"/>
  <c r="L119" i="14"/>
  <c r="O173" i="14"/>
  <c r="O19" i="13"/>
  <c r="G19" i="13"/>
  <c r="O10" i="13"/>
  <c r="G10" i="13"/>
  <c r="O7" i="13"/>
  <c r="G7" i="13"/>
  <c r="K127" i="14"/>
  <c r="Q125" i="14"/>
  <c r="I125" i="14"/>
  <c r="K119" i="14"/>
  <c r="Q117" i="14"/>
  <c r="I117" i="14"/>
  <c r="N173" i="14"/>
  <c r="L171" i="14"/>
  <c r="L19" i="13"/>
  <c r="L10" i="13"/>
  <c r="K19" i="13"/>
  <c r="K27" i="13" s="1"/>
  <c r="H7" i="13"/>
  <c r="L127" i="14"/>
  <c r="N19" i="13"/>
  <c r="N10" i="13"/>
  <c r="N7" i="13"/>
  <c r="V7" i="13"/>
  <c r="L129" i="14"/>
  <c r="P125" i="14"/>
  <c r="H125" i="14"/>
  <c r="L121" i="14"/>
  <c r="H117" i="14"/>
  <c r="O175" i="14"/>
  <c r="K171" i="14"/>
  <c r="Q19" i="13"/>
  <c r="Q10" i="13"/>
  <c r="U19" i="13"/>
  <c r="U27" i="13" s="1"/>
  <c r="P19" i="13"/>
  <c r="P10" i="13"/>
  <c r="P7" i="13"/>
  <c r="M19" i="13"/>
  <c r="M10" i="13"/>
  <c r="M7" i="13"/>
  <c r="K129" i="14"/>
  <c r="Q127" i="14"/>
  <c r="I127" i="14"/>
  <c r="K121" i="14"/>
  <c r="Q119" i="14"/>
  <c r="I119" i="14"/>
  <c r="N175" i="14"/>
  <c r="L173" i="14"/>
  <c r="P121" i="14"/>
  <c r="P119" i="14"/>
  <c r="P117" i="14"/>
  <c r="Q176" i="14"/>
  <c r="O176" i="14"/>
  <c r="M176" i="14"/>
  <c r="K176" i="14"/>
  <c r="I176" i="14"/>
  <c r="Q174" i="14"/>
  <c r="O174" i="14"/>
  <c r="M174" i="14"/>
  <c r="K174" i="14"/>
  <c r="I174" i="14"/>
  <c r="Q172" i="14"/>
  <c r="O172" i="14"/>
  <c r="M172" i="14"/>
  <c r="K172" i="14"/>
  <c r="I172" i="14"/>
  <c r="Q170" i="14"/>
  <c r="O170" i="14"/>
  <c r="M170" i="14"/>
  <c r="K170" i="14"/>
  <c r="I170" i="14"/>
  <c r="R130" i="14"/>
  <c r="P130" i="14"/>
  <c r="N130" i="14"/>
  <c r="L130" i="14"/>
  <c r="J130" i="14"/>
  <c r="H130" i="14"/>
  <c r="R128" i="14"/>
  <c r="P128" i="14"/>
  <c r="N128" i="14"/>
  <c r="L128" i="14"/>
  <c r="J128" i="14"/>
  <c r="H128" i="14"/>
  <c r="R126" i="14"/>
  <c r="P126" i="14"/>
  <c r="N126" i="14"/>
  <c r="L126" i="14"/>
  <c r="J126" i="14"/>
  <c r="H126" i="14"/>
  <c r="R124" i="14"/>
  <c r="P124" i="14"/>
  <c r="N124" i="14"/>
  <c r="L124" i="14"/>
  <c r="J124" i="14"/>
  <c r="H124" i="14"/>
  <c r="R122" i="14"/>
  <c r="P122" i="14"/>
  <c r="N122" i="14"/>
  <c r="L122" i="14"/>
  <c r="J122" i="14"/>
  <c r="H122" i="14"/>
  <c r="R120" i="14"/>
  <c r="P120" i="14"/>
  <c r="N120" i="14"/>
  <c r="L120" i="14"/>
  <c r="J120" i="14"/>
  <c r="H120" i="14"/>
  <c r="R118" i="14"/>
  <c r="P118" i="14"/>
  <c r="N118" i="14"/>
  <c r="L118" i="14"/>
  <c r="J118" i="14"/>
  <c r="H118" i="14"/>
  <c r="R116" i="14"/>
  <c r="P116" i="14"/>
  <c r="N116" i="14"/>
  <c r="L116" i="14"/>
  <c r="J116" i="14"/>
  <c r="H116" i="14"/>
  <c r="Q130" i="14"/>
  <c r="O130" i="14"/>
  <c r="M130" i="14"/>
  <c r="K130" i="14"/>
  <c r="I130" i="14"/>
  <c r="Q128" i="14"/>
  <c r="O128" i="14"/>
  <c r="M128" i="14"/>
  <c r="K128" i="14"/>
  <c r="I128" i="14"/>
  <c r="Q126" i="14"/>
  <c r="O126" i="14"/>
  <c r="M126" i="14"/>
  <c r="K126" i="14"/>
  <c r="I126" i="14"/>
  <c r="Q124" i="14"/>
  <c r="O124" i="14"/>
  <c r="M124" i="14"/>
  <c r="K124" i="14"/>
  <c r="I124" i="14"/>
  <c r="Q122" i="14"/>
  <c r="O122" i="14"/>
  <c r="M122" i="14"/>
  <c r="K122" i="14"/>
  <c r="I122" i="14"/>
  <c r="Q120" i="14"/>
  <c r="O120" i="14"/>
  <c r="M120" i="14"/>
  <c r="K120" i="14"/>
  <c r="I120" i="14"/>
  <c r="Q118" i="14"/>
  <c r="O118" i="14"/>
  <c r="M118" i="14"/>
  <c r="K118" i="14"/>
  <c r="I118" i="14"/>
  <c r="Q116" i="14"/>
  <c r="O116" i="14"/>
  <c r="M116" i="14"/>
  <c r="K116" i="14"/>
  <c r="I116" i="14"/>
  <c r="R176" i="14"/>
  <c r="P176" i="14"/>
  <c r="N176" i="14"/>
  <c r="L176" i="14"/>
  <c r="J176" i="14"/>
  <c r="H176" i="14"/>
  <c r="R174" i="14"/>
  <c r="P174" i="14"/>
  <c r="N174" i="14"/>
  <c r="L174" i="14"/>
  <c r="J174" i="14"/>
  <c r="H174" i="14"/>
  <c r="R172" i="14"/>
  <c r="P172" i="14"/>
  <c r="N172" i="14"/>
  <c r="L172" i="14"/>
  <c r="J172" i="14"/>
  <c r="H172" i="14"/>
  <c r="R170" i="14"/>
  <c r="P170" i="14"/>
  <c r="N170" i="14"/>
  <c r="L170" i="14"/>
  <c r="J170" i="14"/>
  <c r="H170" i="14"/>
  <c r="R19" i="14"/>
  <c r="R44" i="14" s="1"/>
  <c r="P19" i="14"/>
  <c r="P44" i="14" s="1"/>
  <c r="N19" i="14"/>
  <c r="N44" i="14" s="1"/>
  <c r="L19" i="14"/>
  <c r="L44" i="14" s="1"/>
  <c r="J19" i="14"/>
  <c r="J44" i="14" s="1"/>
  <c r="H19" i="14"/>
  <c r="H44" i="14" s="1"/>
  <c r="R65" i="14"/>
  <c r="P65" i="14"/>
  <c r="N65" i="14"/>
  <c r="L65" i="14"/>
  <c r="J65" i="14"/>
  <c r="H65" i="14"/>
  <c r="Q19" i="14"/>
  <c r="Q44" i="14" s="1"/>
  <c r="O19" i="14"/>
  <c r="O44" i="14" s="1"/>
  <c r="M19" i="14"/>
  <c r="M44" i="14" s="1"/>
  <c r="K19" i="14"/>
  <c r="K44" i="14" s="1"/>
  <c r="I19" i="14"/>
  <c r="I44" i="14" s="1"/>
  <c r="R60" i="14"/>
  <c r="R68" i="14" s="1"/>
  <c r="P60" i="14"/>
  <c r="P68" i="14" s="1"/>
  <c r="N60" i="14"/>
  <c r="L60" i="14"/>
  <c r="J60" i="14"/>
  <c r="H60" i="14"/>
  <c r="R95" i="14"/>
  <c r="R153" i="14" s="1"/>
  <c r="P95" i="14"/>
  <c r="P153" i="14" s="1"/>
  <c r="N95" i="14"/>
  <c r="N153" i="14" s="1"/>
  <c r="L95" i="14"/>
  <c r="L153" i="14" s="1"/>
  <c r="J95" i="14"/>
  <c r="J153" i="14" s="1"/>
  <c r="H95" i="14"/>
  <c r="H153" i="14" s="1"/>
  <c r="Q65" i="14"/>
  <c r="O65" i="14"/>
  <c r="M65" i="14"/>
  <c r="K65" i="14"/>
  <c r="I65" i="14"/>
  <c r="Q60" i="14"/>
  <c r="O60" i="14"/>
  <c r="M60" i="14"/>
  <c r="K60" i="14"/>
  <c r="I60" i="14"/>
  <c r="Q95" i="14"/>
  <c r="Q152" i="14" s="1"/>
  <c r="O95" i="14"/>
  <c r="O153" i="14" s="1"/>
  <c r="M95" i="14"/>
  <c r="M152" i="14" s="1"/>
  <c r="K95" i="14"/>
  <c r="K153" i="14" s="1"/>
  <c r="I95" i="14"/>
  <c r="I152" i="14" s="1"/>
  <c r="Q90" i="14"/>
  <c r="Q134" i="14" s="1"/>
  <c r="O90" i="14"/>
  <c r="O135" i="14" s="1"/>
  <c r="M90" i="14"/>
  <c r="M134" i="14" s="1"/>
  <c r="K90" i="14"/>
  <c r="K135" i="14" s="1"/>
  <c r="I90" i="14"/>
  <c r="I134" i="14" s="1"/>
  <c r="R90" i="14"/>
  <c r="R136" i="14" s="1"/>
  <c r="P90" i="14"/>
  <c r="P136" i="14" s="1"/>
  <c r="N90" i="14"/>
  <c r="N136" i="14" s="1"/>
  <c r="L90" i="14"/>
  <c r="L136" i="14" s="1"/>
  <c r="J90" i="14"/>
  <c r="J136" i="14" s="1"/>
  <c r="H90" i="14"/>
  <c r="H136" i="14" s="1"/>
  <c r="G170" i="14"/>
  <c r="G172" i="14"/>
  <c r="G174" i="14"/>
  <c r="G176" i="14"/>
  <c r="G171" i="14"/>
  <c r="G173" i="14"/>
  <c r="G175" i="14"/>
  <c r="Q90" i="16"/>
  <c r="O65" i="11" s="1"/>
  <c r="P90" i="16"/>
  <c r="N65" i="11" s="1"/>
  <c r="O90" i="16"/>
  <c r="M65" i="11" s="1"/>
  <c r="N90" i="16"/>
  <c r="L65" i="11" s="1"/>
  <c r="Q89" i="16"/>
  <c r="O64" i="11" s="1"/>
  <c r="O89" i="16"/>
  <c r="M64" i="11" s="1"/>
  <c r="N89" i="16"/>
  <c r="L64" i="11" s="1"/>
  <c r="Q88" i="16"/>
  <c r="O63" i="11" s="1"/>
  <c r="P88" i="16"/>
  <c r="N63" i="11" s="1"/>
  <c r="O88" i="16"/>
  <c r="M63" i="11" s="1"/>
  <c r="N88" i="16"/>
  <c r="L63" i="11" s="1"/>
  <c r="Q86" i="16"/>
  <c r="O61" i="11" s="1"/>
  <c r="P86" i="16"/>
  <c r="N61" i="11" s="1"/>
  <c r="O86" i="16"/>
  <c r="M61" i="11" s="1"/>
  <c r="N86" i="16"/>
  <c r="L61" i="11" s="1"/>
  <c r="Q85" i="16"/>
  <c r="O60" i="11" s="1"/>
  <c r="P85" i="16"/>
  <c r="N60" i="11" s="1"/>
  <c r="O85" i="16"/>
  <c r="M60" i="11" s="1"/>
  <c r="N85" i="16"/>
  <c r="L60" i="11" s="1"/>
  <c r="Q84" i="16"/>
  <c r="O59" i="11" s="1"/>
  <c r="Q83" i="16"/>
  <c r="O58" i="11" s="1"/>
  <c r="P83" i="16"/>
  <c r="N58" i="11" s="1"/>
  <c r="O83" i="16"/>
  <c r="M58" i="11" s="1"/>
  <c r="Q82" i="16"/>
  <c r="O57" i="11" s="1"/>
  <c r="P82" i="16"/>
  <c r="N57" i="11" s="1"/>
  <c r="O82" i="16"/>
  <c r="M57" i="11" s="1"/>
  <c r="N82" i="16"/>
  <c r="L57" i="11" s="1"/>
  <c r="Q58" i="16"/>
  <c r="O52" i="11" s="1"/>
  <c r="P58" i="16"/>
  <c r="N52" i="11" s="1"/>
  <c r="O58" i="16"/>
  <c r="M52" i="11" s="1"/>
  <c r="N58" i="16"/>
  <c r="L52" i="11" s="1"/>
  <c r="Q57" i="16"/>
  <c r="O51" i="11" s="1"/>
  <c r="O57" i="16"/>
  <c r="M51" i="11" s="1"/>
  <c r="N57" i="16"/>
  <c r="L51" i="11" s="1"/>
  <c r="Q56" i="16"/>
  <c r="O50" i="11" s="1"/>
  <c r="P56" i="16"/>
  <c r="N50" i="11" s="1"/>
  <c r="O56" i="16"/>
  <c r="M50" i="11" s="1"/>
  <c r="N56" i="16"/>
  <c r="L50" i="11" s="1"/>
  <c r="Q54" i="16"/>
  <c r="O48" i="11" s="1"/>
  <c r="P54" i="16"/>
  <c r="N48" i="11" s="1"/>
  <c r="O54" i="16"/>
  <c r="M48" i="11" s="1"/>
  <c r="N54" i="16"/>
  <c r="L48" i="11" s="1"/>
  <c r="Q53" i="16"/>
  <c r="O47" i="11" s="1"/>
  <c r="P53" i="16"/>
  <c r="N47" i="11" s="1"/>
  <c r="O53" i="16"/>
  <c r="M47" i="11" s="1"/>
  <c r="N53" i="16"/>
  <c r="L47" i="11" s="1"/>
  <c r="Q52" i="16"/>
  <c r="O46" i="11" s="1"/>
  <c r="Q51" i="16"/>
  <c r="O45" i="11" s="1"/>
  <c r="P51" i="16"/>
  <c r="N45" i="11" s="1"/>
  <c r="O51" i="16"/>
  <c r="M45" i="11" s="1"/>
  <c r="Q50" i="16"/>
  <c r="O44" i="11" s="1"/>
  <c r="P50" i="16"/>
  <c r="N44" i="11" s="1"/>
  <c r="O50" i="16"/>
  <c r="M44" i="11" s="1"/>
  <c r="N50" i="16"/>
  <c r="L44" i="11" s="1"/>
  <c r="Q42" i="16"/>
  <c r="O38" i="11" s="1"/>
  <c r="P42" i="16"/>
  <c r="N38" i="11" s="1"/>
  <c r="O42" i="16"/>
  <c r="M38" i="11" s="1"/>
  <c r="N42" i="16"/>
  <c r="L38" i="11" s="1"/>
  <c r="Q41" i="16"/>
  <c r="O37" i="11" s="1"/>
  <c r="O41" i="16"/>
  <c r="M37" i="11" s="1"/>
  <c r="N41" i="16"/>
  <c r="L37" i="11" s="1"/>
  <c r="Q40" i="16"/>
  <c r="O36" i="11" s="1"/>
  <c r="P40" i="16"/>
  <c r="N36" i="11" s="1"/>
  <c r="O40" i="16"/>
  <c r="M36" i="11" s="1"/>
  <c r="N40" i="16"/>
  <c r="L36" i="11" s="1"/>
  <c r="Q38" i="16"/>
  <c r="O34" i="11" s="1"/>
  <c r="P38" i="16"/>
  <c r="N34" i="11" s="1"/>
  <c r="O38" i="16"/>
  <c r="M34" i="11" s="1"/>
  <c r="N38" i="16"/>
  <c r="L34" i="11" s="1"/>
  <c r="Q37" i="16"/>
  <c r="O33" i="11" s="1"/>
  <c r="P37" i="16"/>
  <c r="N33" i="11" s="1"/>
  <c r="O37" i="16"/>
  <c r="M33" i="11" s="1"/>
  <c r="N37" i="16"/>
  <c r="L33" i="11" s="1"/>
  <c r="Q36" i="16"/>
  <c r="O32" i="11" s="1"/>
  <c r="Q35" i="16"/>
  <c r="O31" i="11" s="1"/>
  <c r="P35" i="16"/>
  <c r="N31" i="11" s="1"/>
  <c r="O35" i="16"/>
  <c r="M31" i="11" s="1"/>
  <c r="Q34" i="16"/>
  <c r="O30" i="11" s="1"/>
  <c r="P34" i="16"/>
  <c r="N30" i="11" s="1"/>
  <c r="O34" i="16"/>
  <c r="M30" i="11" s="1"/>
  <c r="N34" i="16"/>
  <c r="L30" i="11" s="1"/>
  <c r="Q28" i="16"/>
  <c r="O26" i="11" s="1"/>
  <c r="P28" i="16"/>
  <c r="N26" i="11" s="1"/>
  <c r="O28" i="16"/>
  <c r="M26" i="11" s="1"/>
  <c r="N28" i="16"/>
  <c r="L26" i="11" s="1"/>
  <c r="Q27" i="16"/>
  <c r="O25" i="11" s="1"/>
  <c r="O27" i="16"/>
  <c r="M25" i="11" s="1"/>
  <c r="N27" i="16"/>
  <c r="L25" i="11" s="1"/>
  <c r="Q26" i="16"/>
  <c r="O24" i="11" s="1"/>
  <c r="P26" i="16"/>
  <c r="N24" i="11" s="1"/>
  <c r="O26" i="16"/>
  <c r="M24" i="11" s="1"/>
  <c r="N26" i="16"/>
  <c r="L24" i="11" s="1"/>
  <c r="Q24" i="16"/>
  <c r="O22" i="11" s="1"/>
  <c r="P24" i="16"/>
  <c r="N22" i="11" s="1"/>
  <c r="O24" i="16"/>
  <c r="M22" i="11" s="1"/>
  <c r="N24" i="16"/>
  <c r="L22" i="11" s="1"/>
  <c r="Q23" i="16"/>
  <c r="O21" i="11" s="1"/>
  <c r="P23" i="16"/>
  <c r="N21" i="11" s="1"/>
  <c r="O23" i="16"/>
  <c r="M21" i="11" s="1"/>
  <c r="N23" i="16"/>
  <c r="L21" i="11" s="1"/>
  <c r="Q22" i="16"/>
  <c r="O20" i="11" s="1"/>
  <c r="Q21" i="16"/>
  <c r="O19" i="11" s="1"/>
  <c r="P21" i="16"/>
  <c r="N19" i="11" s="1"/>
  <c r="O21" i="16"/>
  <c r="M19" i="11" s="1"/>
  <c r="Q20" i="16"/>
  <c r="O18" i="11" s="1"/>
  <c r="P20" i="16"/>
  <c r="N18" i="11" s="1"/>
  <c r="O20" i="16"/>
  <c r="M18" i="11" s="1"/>
  <c r="N20" i="16"/>
  <c r="L18" i="11" s="1"/>
  <c r="Q14" i="16"/>
  <c r="O14" i="11" s="1"/>
  <c r="P14" i="16"/>
  <c r="N14" i="11" s="1"/>
  <c r="O14" i="16"/>
  <c r="M14" i="11" s="1"/>
  <c r="N14" i="16"/>
  <c r="L14" i="11" s="1"/>
  <c r="Q13" i="16"/>
  <c r="O13" i="11" s="1"/>
  <c r="O13" i="16"/>
  <c r="M13" i="11" s="1"/>
  <c r="N13" i="16"/>
  <c r="L13" i="11" s="1"/>
  <c r="Q12" i="16"/>
  <c r="O12" i="11" s="1"/>
  <c r="P12" i="16"/>
  <c r="N12" i="11" s="1"/>
  <c r="O12" i="16"/>
  <c r="M12" i="11" s="1"/>
  <c r="N12" i="16"/>
  <c r="L12" i="11" s="1"/>
  <c r="Q10" i="16"/>
  <c r="O10" i="11" s="1"/>
  <c r="O10" i="16"/>
  <c r="M10" i="11" s="1"/>
  <c r="N10" i="16"/>
  <c r="L10" i="11" s="1"/>
  <c r="Q9" i="16"/>
  <c r="O9" i="11" s="1"/>
  <c r="P9" i="16"/>
  <c r="N9" i="11" s="1"/>
  <c r="O9" i="16"/>
  <c r="M9" i="11" s="1"/>
  <c r="N9" i="16"/>
  <c r="L9" i="11" s="1"/>
  <c r="Q7" i="16"/>
  <c r="O7" i="11" s="1"/>
  <c r="P7" i="16"/>
  <c r="N7" i="11" s="1"/>
  <c r="O7" i="16"/>
  <c r="M7" i="11" s="1"/>
  <c r="Q6" i="16"/>
  <c r="O6" i="11" s="1"/>
  <c r="P6" i="16"/>
  <c r="N6" i="11" s="1"/>
  <c r="O6" i="16"/>
  <c r="M6" i="11" s="1"/>
  <c r="N6" i="16"/>
  <c r="L6" i="11" s="1"/>
  <c r="P10" i="16"/>
  <c r="N10" i="11" s="1"/>
  <c r="R145" i="14" l="1"/>
  <c r="N68" i="14"/>
  <c r="G27" i="13"/>
  <c r="R27" i="13"/>
  <c r="P133" i="14"/>
  <c r="J27" i="13"/>
  <c r="J133" i="14"/>
  <c r="V27" i="13"/>
  <c r="L133" i="14"/>
  <c r="N145" i="14"/>
  <c r="Q27" i="13"/>
  <c r="L27" i="13"/>
  <c r="P27" i="13"/>
  <c r="H133" i="14"/>
  <c r="P144" i="14"/>
  <c r="N133" i="14"/>
  <c r="P145" i="14"/>
  <c r="H68" i="14"/>
  <c r="I27" i="13"/>
  <c r="O27" i="13"/>
  <c r="O133" i="14"/>
  <c r="J68" i="14"/>
  <c r="M27" i="13"/>
  <c r="H27" i="13"/>
  <c r="R133" i="14"/>
  <c r="L68" i="14"/>
  <c r="N27" i="13"/>
  <c r="M140" i="14"/>
  <c r="I143" i="14"/>
  <c r="I139" i="14"/>
  <c r="Q141" i="14"/>
  <c r="M144" i="14"/>
  <c r="J145" i="14"/>
  <c r="L145" i="14"/>
  <c r="M138" i="14"/>
  <c r="Q139" i="14"/>
  <c r="I141" i="14"/>
  <c r="M142" i="14"/>
  <c r="Q143" i="14"/>
  <c r="I145" i="14"/>
  <c r="Q68" i="14"/>
  <c r="P138" i="14"/>
  <c r="L141" i="14"/>
  <c r="I68" i="14"/>
  <c r="H140" i="14"/>
  <c r="P142" i="14"/>
  <c r="I138" i="14"/>
  <c r="Q138" i="14"/>
  <c r="M139" i="14"/>
  <c r="I140" i="14"/>
  <c r="Q140" i="14"/>
  <c r="M141" i="14"/>
  <c r="I142" i="14"/>
  <c r="Q142" i="14"/>
  <c r="M143" i="14"/>
  <c r="I144" i="14"/>
  <c r="Q144" i="14"/>
  <c r="Q145" i="14"/>
  <c r="M68" i="14"/>
  <c r="K68" i="14"/>
  <c r="O68" i="14"/>
  <c r="H138" i="14"/>
  <c r="L139" i="14"/>
  <c r="P140" i="14"/>
  <c r="H142" i="14"/>
  <c r="L143" i="14"/>
  <c r="H144" i="14"/>
  <c r="L138" i="14"/>
  <c r="H139" i="14"/>
  <c r="P139" i="14"/>
  <c r="L140" i="14"/>
  <c r="H141" i="14"/>
  <c r="P141" i="14"/>
  <c r="L142" i="14"/>
  <c r="H143" i="14"/>
  <c r="P143" i="14"/>
  <c r="L144" i="14"/>
  <c r="K138" i="14"/>
  <c r="O138" i="14"/>
  <c r="K133" i="14"/>
  <c r="K140" i="14"/>
  <c r="O140" i="14"/>
  <c r="K142" i="14"/>
  <c r="O142" i="14"/>
  <c r="K144" i="14"/>
  <c r="O144" i="14"/>
  <c r="M133" i="14"/>
  <c r="Q133" i="14"/>
  <c r="K139" i="14"/>
  <c r="O139" i="14"/>
  <c r="K141" i="14"/>
  <c r="O141" i="14"/>
  <c r="K143" i="14"/>
  <c r="O143" i="14"/>
  <c r="O145" i="14"/>
  <c r="J138" i="14"/>
  <c r="N138" i="14"/>
  <c r="R138" i="14"/>
  <c r="J139" i="14"/>
  <c r="N139" i="14"/>
  <c r="R139" i="14"/>
  <c r="J140" i="14"/>
  <c r="N140" i="14"/>
  <c r="R140" i="14"/>
  <c r="J141" i="14"/>
  <c r="N141" i="14"/>
  <c r="R141" i="14"/>
  <c r="J142" i="14"/>
  <c r="N142" i="14"/>
  <c r="R142" i="14"/>
  <c r="J143" i="14"/>
  <c r="N143" i="14"/>
  <c r="R143" i="14"/>
  <c r="J144" i="14"/>
  <c r="N144" i="14"/>
  <c r="R144" i="14"/>
  <c r="I133" i="14"/>
  <c r="M145" i="14"/>
  <c r="H134" i="14"/>
  <c r="L134" i="14"/>
  <c r="P134" i="14"/>
  <c r="I135" i="14"/>
  <c r="M135" i="14"/>
  <c r="Q135" i="14"/>
  <c r="K136" i="14"/>
  <c r="O136" i="14"/>
  <c r="K145" i="14"/>
  <c r="I146" i="14"/>
  <c r="K146" i="14"/>
  <c r="M146" i="14"/>
  <c r="O146" i="14"/>
  <c r="Q146" i="14"/>
  <c r="I147" i="14"/>
  <c r="M147" i="14"/>
  <c r="Q147" i="14"/>
  <c r="K148" i="14"/>
  <c r="O148" i="14"/>
  <c r="I149" i="14"/>
  <c r="M149" i="14"/>
  <c r="Q149" i="14"/>
  <c r="K150" i="14"/>
  <c r="O150" i="14"/>
  <c r="I151" i="14"/>
  <c r="M151" i="14"/>
  <c r="Q151" i="14"/>
  <c r="K152" i="14"/>
  <c r="O152" i="14"/>
  <c r="I153" i="14"/>
  <c r="M153" i="14"/>
  <c r="Q153" i="14"/>
  <c r="K134" i="14"/>
  <c r="O134" i="14"/>
  <c r="H135" i="14"/>
  <c r="L135" i="14"/>
  <c r="P135" i="14"/>
  <c r="H145" i="14"/>
  <c r="H146" i="14"/>
  <c r="J146" i="14"/>
  <c r="L146" i="14"/>
  <c r="N146" i="14"/>
  <c r="P146" i="14"/>
  <c r="P137" i="14" s="1"/>
  <c r="R146" i="14"/>
  <c r="R137" i="14" s="1"/>
  <c r="H147" i="14"/>
  <c r="L147" i="14"/>
  <c r="P147" i="14"/>
  <c r="H148" i="14"/>
  <c r="L148" i="14"/>
  <c r="P148" i="14"/>
  <c r="H149" i="14"/>
  <c r="L149" i="14"/>
  <c r="P149" i="14"/>
  <c r="H150" i="14"/>
  <c r="L150" i="14"/>
  <c r="P150" i="14"/>
  <c r="H151" i="14"/>
  <c r="L151" i="14"/>
  <c r="P151" i="14"/>
  <c r="H152" i="14"/>
  <c r="L152" i="14"/>
  <c r="P152" i="14"/>
  <c r="J134" i="14"/>
  <c r="N134" i="14"/>
  <c r="R134" i="14"/>
  <c r="I136" i="14"/>
  <c r="M136" i="14"/>
  <c r="Q136" i="14"/>
  <c r="K147" i="14"/>
  <c r="O147" i="14"/>
  <c r="I148" i="14"/>
  <c r="M148" i="14"/>
  <c r="Q148" i="14"/>
  <c r="K149" i="14"/>
  <c r="O149" i="14"/>
  <c r="I150" i="14"/>
  <c r="M150" i="14"/>
  <c r="Q150" i="14"/>
  <c r="K151" i="14"/>
  <c r="O151" i="14"/>
  <c r="J135" i="14"/>
  <c r="N135" i="14"/>
  <c r="R135" i="14"/>
  <c r="J147" i="14"/>
  <c r="N147" i="14"/>
  <c r="R147" i="14"/>
  <c r="J148" i="14"/>
  <c r="N148" i="14"/>
  <c r="R148" i="14"/>
  <c r="J149" i="14"/>
  <c r="N149" i="14"/>
  <c r="R149" i="14"/>
  <c r="J150" i="14"/>
  <c r="N150" i="14"/>
  <c r="R150" i="14"/>
  <c r="J151" i="14"/>
  <c r="N151" i="14"/>
  <c r="R151" i="14"/>
  <c r="J152" i="14"/>
  <c r="N152" i="14"/>
  <c r="R152" i="14"/>
  <c r="O84" i="16"/>
  <c r="M59" i="11" s="1"/>
  <c r="O52" i="16"/>
  <c r="M46" i="11" s="1"/>
  <c r="O36" i="16"/>
  <c r="M32" i="11" s="1"/>
  <c r="O22" i="16"/>
  <c r="M20" i="11" s="1"/>
  <c r="O8" i="16"/>
  <c r="M8" i="11" s="1"/>
  <c r="Q137" i="14" l="1"/>
  <c r="J137" i="14"/>
  <c r="O137" i="14"/>
  <c r="O132" i="14"/>
  <c r="M137" i="14"/>
  <c r="I137" i="14"/>
  <c r="K132" i="14"/>
  <c r="L137" i="14"/>
  <c r="H137" i="14"/>
  <c r="K137" i="14"/>
  <c r="N137" i="14"/>
  <c r="N132" i="14"/>
  <c r="Q132" i="14"/>
  <c r="I132" i="14"/>
  <c r="L132" i="14"/>
  <c r="R132" i="14"/>
  <c r="J132" i="14"/>
  <c r="M132" i="14"/>
  <c r="P132" i="14"/>
  <c r="H132" i="14"/>
  <c r="P52" i="16"/>
  <c r="N46" i="11" s="1"/>
  <c r="R37" i="16" l="1"/>
  <c r="P33" i="11" s="1"/>
  <c r="Q39" i="16"/>
  <c r="N87" i="16"/>
  <c r="P39" i="16"/>
  <c r="R88" i="16"/>
  <c r="P63" i="11" s="1"/>
  <c r="P55" i="16"/>
  <c r="R42" i="16"/>
  <c r="P38" i="11" s="1"/>
  <c r="R51" i="16"/>
  <c r="P45" i="11" s="1"/>
  <c r="R54" i="16"/>
  <c r="P48" i="11" s="1"/>
  <c r="R57" i="16"/>
  <c r="P51" i="11" s="1"/>
  <c r="O55" i="16"/>
  <c r="R85" i="16"/>
  <c r="P60" i="11" s="1"/>
  <c r="R89" i="16"/>
  <c r="P64" i="11" s="1"/>
  <c r="R90" i="16"/>
  <c r="P65" i="11" s="1"/>
  <c r="R83" i="16"/>
  <c r="P58" i="11" s="1"/>
  <c r="R41" i="16"/>
  <c r="P37" i="11" s="1"/>
  <c r="Q55" i="16"/>
  <c r="O49" i="11" s="1"/>
  <c r="P87" i="16"/>
  <c r="R35" i="16"/>
  <c r="P31" i="11" s="1"/>
  <c r="R38" i="16"/>
  <c r="P34" i="11" s="1"/>
  <c r="R40" i="16"/>
  <c r="P36" i="11" s="1"/>
  <c r="O39" i="16"/>
  <c r="N55" i="16"/>
  <c r="O87" i="16"/>
  <c r="R53" i="16"/>
  <c r="P47" i="11" s="1"/>
  <c r="R56" i="16"/>
  <c r="P50" i="11" s="1"/>
  <c r="R86" i="16"/>
  <c r="P61" i="11" s="1"/>
  <c r="Q87" i="16"/>
  <c r="P84" i="16"/>
  <c r="R82" i="16"/>
  <c r="P57" i="11" s="1"/>
  <c r="R58" i="16"/>
  <c r="P52" i="11" s="1"/>
  <c r="R52" i="16"/>
  <c r="P46" i="11" s="1"/>
  <c r="Q59" i="16"/>
  <c r="R50" i="16"/>
  <c r="P44" i="11" s="1"/>
  <c r="N39" i="16"/>
  <c r="P36" i="16"/>
  <c r="R34" i="16"/>
  <c r="P30" i="11" s="1"/>
  <c r="Q60" i="16" l="1"/>
  <c r="O53" i="11"/>
  <c r="R84" i="16"/>
  <c r="P59" i="11" s="1"/>
  <c r="N59" i="11"/>
  <c r="R36" i="16"/>
  <c r="P32" i="11" s="1"/>
  <c r="N32" i="11"/>
  <c r="Q91" i="16"/>
  <c r="O62" i="11"/>
  <c r="O91" i="16"/>
  <c r="M62" i="11"/>
  <c r="O43" i="16"/>
  <c r="M35" i="11"/>
  <c r="P91" i="16"/>
  <c r="N62" i="11"/>
  <c r="P59" i="16"/>
  <c r="N49" i="11"/>
  <c r="P43" i="16"/>
  <c r="N35" i="11"/>
  <c r="Q43" i="16"/>
  <c r="O35" i="11"/>
  <c r="N43" i="16"/>
  <c r="L35" i="11"/>
  <c r="N59" i="16"/>
  <c r="R59" i="16" s="1"/>
  <c r="P53" i="11" s="1"/>
  <c r="L49" i="11"/>
  <c r="O59" i="16"/>
  <c r="M49" i="11"/>
  <c r="N91" i="16"/>
  <c r="R91" i="16" s="1"/>
  <c r="P66" i="11" s="1"/>
  <c r="L62" i="11"/>
  <c r="R55" i="16"/>
  <c r="P49" i="11" s="1"/>
  <c r="R87" i="16"/>
  <c r="P62" i="11" s="1"/>
  <c r="R39" i="16"/>
  <c r="P35" i="11" s="1"/>
  <c r="O60" i="16" l="1"/>
  <c r="M53" i="11"/>
  <c r="N60" i="16"/>
  <c r="L53" i="11"/>
  <c r="N44" i="16"/>
  <c r="L39" i="11"/>
  <c r="P44" i="16"/>
  <c r="N39" i="11"/>
  <c r="O44" i="16"/>
  <c r="M39" i="11"/>
  <c r="Q92" i="16"/>
  <c r="O66" i="11"/>
  <c r="R43" i="16"/>
  <c r="P39" i="11" s="1"/>
  <c r="N92" i="16"/>
  <c r="L66" i="11"/>
  <c r="Q44" i="16"/>
  <c r="O39" i="11"/>
  <c r="P60" i="16"/>
  <c r="N53" i="11"/>
  <c r="P92" i="16"/>
  <c r="N66" i="11"/>
  <c r="O92" i="16"/>
  <c r="M66" i="11"/>
  <c r="P25" i="16"/>
  <c r="R27" i="16"/>
  <c r="P25" i="11" s="1"/>
  <c r="O25" i="16"/>
  <c r="R23" i="16"/>
  <c r="P21" i="11" s="1"/>
  <c r="R21" i="16"/>
  <c r="P19" i="11" s="1"/>
  <c r="R20" i="16"/>
  <c r="P18" i="11" s="1"/>
  <c r="O11" i="16"/>
  <c r="Q11" i="16"/>
  <c r="O11" i="11" s="1"/>
  <c r="R10" i="16"/>
  <c r="P10" i="11" s="1"/>
  <c r="R7" i="16"/>
  <c r="P7" i="11" s="1"/>
  <c r="R6" i="16"/>
  <c r="P6" i="11" s="1"/>
  <c r="N11" i="16"/>
  <c r="R13" i="16"/>
  <c r="P13" i="11" s="1"/>
  <c r="P11" i="16"/>
  <c r="N11" i="11" s="1"/>
  <c r="P22" i="16"/>
  <c r="R24" i="16"/>
  <c r="P22" i="11" s="1"/>
  <c r="Q25" i="16"/>
  <c r="O23" i="11" s="1"/>
  <c r="N15" i="16" l="1"/>
  <c r="L15" i="11" s="1"/>
  <c r="L11" i="11"/>
  <c r="R22" i="16"/>
  <c r="P20" i="11" s="1"/>
  <c r="N20" i="11"/>
  <c r="O15" i="16"/>
  <c r="M11" i="11"/>
  <c r="O29" i="16"/>
  <c r="M23" i="11"/>
  <c r="P29" i="16"/>
  <c r="N23" i="11"/>
  <c r="R28" i="16"/>
  <c r="P26" i="11" s="1"/>
  <c r="R26" i="16"/>
  <c r="P24" i="11" s="1"/>
  <c r="P8" i="16"/>
  <c r="N8" i="11" s="1"/>
  <c r="P15" i="16"/>
  <c r="Q29" i="16"/>
  <c r="R11" i="16"/>
  <c r="P11" i="11" s="1"/>
  <c r="N25" i="16"/>
  <c r="N16" i="16"/>
  <c r="Q8" i="16"/>
  <c r="O8" i="11" s="1"/>
  <c r="Q15" i="16"/>
  <c r="R14" i="16"/>
  <c r="P14" i="11" s="1"/>
  <c r="R9" i="16"/>
  <c r="P9" i="11" s="1"/>
  <c r="R12" i="16"/>
  <c r="P12" i="11" s="1"/>
  <c r="E86" i="10"/>
  <c r="E83" i="10"/>
  <c r="V64" i="11" s="1"/>
  <c r="C83" i="10"/>
  <c r="T64" i="11" s="1"/>
  <c r="C68" i="10"/>
  <c r="C53" i="10"/>
  <c r="T51" i="11" s="1"/>
  <c r="C25" i="10"/>
  <c r="T25" i="11" s="1"/>
  <c r="C38" i="10"/>
  <c r="T37" i="11" s="1"/>
  <c r="Q16" i="16" l="1"/>
  <c r="O15" i="11"/>
  <c r="P16" i="16"/>
  <c r="N15" i="11"/>
  <c r="R25" i="16"/>
  <c r="P23" i="11" s="1"/>
  <c r="L23" i="11"/>
  <c r="Q30" i="16"/>
  <c r="O27" i="11"/>
  <c r="P30" i="16"/>
  <c r="N27" i="11"/>
  <c r="O30" i="16"/>
  <c r="M27" i="11"/>
  <c r="O16" i="16"/>
  <c r="M15" i="11"/>
  <c r="R15" i="16"/>
  <c r="P15" i="11" s="1"/>
  <c r="R8" i="16"/>
  <c r="P8" i="11" s="1"/>
  <c r="N29" i="16"/>
  <c r="C15" i="10"/>
  <c r="E12" i="10"/>
  <c r="V13" i="11" s="1"/>
  <c r="C12" i="10"/>
  <c r="T13" i="11" s="1"/>
  <c r="N30" i="16" l="1"/>
  <c r="L27" i="11"/>
  <c r="R29" i="16"/>
  <c r="P27" i="11" s="1"/>
  <c r="C41" i="10"/>
  <c r="C28" i="10"/>
  <c r="E15" i="10"/>
  <c r="G16" i="10"/>
  <c r="F15" i="10"/>
  <c r="D15" i="10"/>
  <c r="B15" i="10"/>
  <c r="E13" i="10"/>
  <c r="V14" i="11" s="1"/>
  <c r="C13" i="10"/>
  <c r="T14" i="11" s="1"/>
  <c r="F12" i="10"/>
  <c r="B12" i="10"/>
  <c r="S13" i="11" s="1"/>
  <c r="E10" i="10"/>
  <c r="V11" i="11" s="1"/>
  <c r="C10" i="10"/>
  <c r="T11" i="11" s="1"/>
  <c r="B10" i="10"/>
  <c r="S11" i="11" s="1"/>
  <c r="B9" i="10"/>
  <c r="S10" i="11" s="1"/>
  <c r="E8" i="10"/>
  <c r="V9" i="11" s="1"/>
  <c r="C8" i="10"/>
  <c r="T9" i="11" s="1"/>
  <c r="C86" i="10"/>
  <c r="C1" i="2"/>
  <c r="D1" i="2" s="1"/>
  <c r="E1" i="2" s="1"/>
  <c r="F1" i="2" s="1"/>
  <c r="G1" i="2" s="1"/>
  <c r="H1" i="2" s="1"/>
  <c r="I1" i="2" s="1"/>
  <c r="J1" i="2" s="1"/>
  <c r="K1" i="2" s="1"/>
  <c r="E5" i="13"/>
  <c r="C79" i="10"/>
  <c r="T60" i="11" s="1"/>
  <c r="G29" i="10"/>
  <c r="G42" i="10"/>
  <c r="G57" i="10"/>
  <c r="G72" i="10"/>
  <c r="G87" i="10"/>
  <c r="E68" i="10"/>
  <c r="E53" i="10"/>
  <c r="V51" i="11" s="1"/>
  <c r="E38" i="10"/>
  <c r="V37" i="11" s="1"/>
  <c r="E25" i="10"/>
  <c r="V25" i="11" s="1"/>
  <c r="E71" i="10"/>
  <c r="E56" i="10"/>
  <c r="E41" i="10"/>
  <c r="E28" i="10"/>
  <c r="F86" i="10"/>
  <c r="F71" i="10"/>
  <c r="F56" i="10"/>
  <c r="F38" i="10"/>
  <c r="F41" i="10"/>
  <c r="F28" i="10"/>
  <c r="D86" i="10"/>
  <c r="D71" i="10"/>
  <c r="D56" i="10"/>
  <c r="D41" i="10"/>
  <c r="D28" i="10"/>
  <c r="C71" i="10"/>
  <c r="C56" i="10"/>
  <c r="B71" i="10"/>
  <c r="B68" i="10"/>
  <c r="B67" i="10" s="1"/>
  <c r="B78" i="10"/>
  <c r="S59" i="11" s="1"/>
  <c r="B56" i="10"/>
  <c r="B41" i="10"/>
  <c r="B28" i="10"/>
  <c r="B86" i="10"/>
  <c r="F25" i="10"/>
  <c r="F53" i="10"/>
  <c r="W51" i="11" s="1"/>
  <c r="F68" i="10"/>
  <c r="F67" i="10" s="1"/>
  <c r="F83" i="10"/>
  <c r="W64" i="11" s="1"/>
  <c r="E84" i="10"/>
  <c r="V65" i="11" s="1"/>
  <c r="E69" i="10"/>
  <c r="E54" i="10"/>
  <c r="V52" i="11" s="1"/>
  <c r="E39" i="10"/>
  <c r="V38" i="11" s="1"/>
  <c r="E26" i="10"/>
  <c r="V26" i="11" s="1"/>
  <c r="C84" i="10"/>
  <c r="T65" i="11" s="1"/>
  <c r="C69" i="10"/>
  <c r="C67" i="10" s="1"/>
  <c r="C26" i="10"/>
  <c r="T26" i="11" s="1"/>
  <c r="C39" i="10"/>
  <c r="C54" i="10"/>
  <c r="T52" i="11" s="1"/>
  <c r="B25" i="10"/>
  <c r="B38" i="10"/>
  <c r="B53" i="10"/>
  <c r="S51" i="11" s="1"/>
  <c r="B83" i="10"/>
  <c r="S64" i="11" s="1"/>
  <c r="E81" i="10"/>
  <c r="V62" i="11" s="1"/>
  <c r="E66" i="10"/>
  <c r="E51" i="10"/>
  <c r="V49" i="11" s="1"/>
  <c r="E36" i="10"/>
  <c r="V35" i="11" s="1"/>
  <c r="E23" i="10"/>
  <c r="V23" i="11" s="1"/>
  <c r="C81" i="10"/>
  <c r="T62" i="11" s="1"/>
  <c r="C66" i="10"/>
  <c r="C51" i="10"/>
  <c r="T49" i="11" s="1"/>
  <c r="C23" i="10"/>
  <c r="T23" i="11" s="1"/>
  <c r="C36" i="10"/>
  <c r="T35" i="11" s="1"/>
  <c r="B51" i="10"/>
  <c r="S49" i="11" s="1"/>
  <c r="B36" i="10"/>
  <c r="S35" i="11" s="1"/>
  <c r="B23" i="10"/>
  <c r="S23" i="11" s="1"/>
  <c r="B66" i="10"/>
  <c r="B81" i="10"/>
  <c r="S62" i="11" s="1"/>
  <c r="E79" i="10"/>
  <c r="V60" i="11" s="1"/>
  <c r="E64" i="10"/>
  <c r="E49" i="10"/>
  <c r="V47" i="11" s="1"/>
  <c r="E34" i="10"/>
  <c r="V33" i="11" s="1"/>
  <c r="E21" i="10"/>
  <c r="V21" i="11" s="1"/>
  <c r="B80" i="10"/>
  <c r="S61" i="11" s="1"/>
  <c r="B65" i="10"/>
  <c r="B50" i="10"/>
  <c r="S48" i="11" s="1"/>
  <c r="B35" i="10"/>
  <c r="S34" i="11" s="1"/>
  <c r="B22" i="10"/>
  <c r="S22" i="11" s="1"/>
  <c r="C64" i="10"/>
  <c r="C49" i="10"/>
  <c r="T47" i="11" s="1"/>
  <c r="C34" i="10"/>
  <c r="T33" i="11" s="1"/>
  <c r="C21" i="10"/>
  <c r="T21" i="11" s="1"/>
  <c r="G115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4" i="14"/>
  <c r="G93" i="14"/>
  <c r="G92" i="14"/>
  <c r="G91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67" i="14"/>
  <c r="G66" i="14"/>
  <c r="G64" i="14"/>
  <c r="G63" i="14"/>
  <c r="G62" i="14"/>
  <c r="G61" i="14"/>
  <c r="G27" i="14"/>
  <c r="G52" i="14" s="1"/>
  <c r="G26" i="14"/>
  <c r="G51" i="14" s="1"/>
  <c r="G25" i="14"/>
  <c r="G50" i="14" s="1"/>
  <c r="G24" i="14"/>
  <c r="G49" i="14" s="1"/>
  <c r="G23" i="14"/>
  <c r="G48" i="14" s="1"/>
  <c r="G22" i="14"/>
  <c r="G46" i="14" s="1"/>
  <c r="G21" i="14"/>
  <c r="G47" i="14" s="1"/>
  <c r="G20" i="14"/>
  <c r="G45" i="14" s="1"/>
  <c r="G18" i="14"/>
  <c r="G43" i="14" s="1"/>
  <c r="G17" i="14"/>
  <c r="G42" i="14" s="1"/>
  <c r="G16" i="14"/>
  <c r="G41" i="14" s="1"/>
  <c r="G15" i="14"/>
  <c r="G40" i="14" s="1"/>
  <c r="G14" i="14"/>
  <c r="G39" i="14" s="1"/>
  <c r="G13" i="14"/>
  <c r="G38" i="14" s="1"/>
  <c r="G12" i="14"/>
  <c r="G37" i="14" s="1"/>
  <c r="G11" i="14"/>
  <c r="G36" i="14" s="1"/>
  <c r="G10" i="14"/>
  <c r="G35" i="14" s="1"/>
  <c r="G9" i="14"/>
  <c r="G34" i="14" s="1"/>
  <c r="G8" i="14"/>
  <c r="G33" i="14" s="1"/>
  <c r="G7" i="14"/>
  <c r="G32" i="14" s="1"/>
  <c r="AX73" i="14"/>
  <c r="AW73" i="14"/>
  <c r="AV73" i="14"/>
  <c r="AU73" i="14"/>
  <c r="AT73" i="14"/>
  <c r="AS73" i="14"/>
  <c r="AR73" i="14"/>
  <c r="AQ73" i="14"/>
  <c r="AP73" i="14"/>
  <c r="B19" i="10"/>
  <c r="S19" i="11" s="1"/>
  <c r="B6" i="10"/>
  <c r="S7" i="11" s="1"/>
  <c r="T87" i="11"/>
  <c r="F6" i="10"/>
  <c r="W7" i="11" s="1"/>
  <c r="F19" i="10"/>
  <c r="W19" i="11" s="1"/>
  <c r="B32" i="10"/>
  <c r="S31" i="11" s="1"/>
  <c r="F32" i="10"/>
  <c r="W31" i="11" s="1"/>
  <c r="B47" i="10"/>
  <c r="S45" i="11" s="1"/>
  <c r="F47" i="10"/>
  <c r="W45" i="11" s="1"/>
  <c r="B62" i="10"/>
  <c r="F62" i="10"/>
  <c r="AU121" i="2"/>
  <c r="AU175" i="2"/>
  <c r="AU117" i="2"/>
  <c r="F77" i="10"/>
  <c r="W58" i="11" s="1"/>
  <c r="C117" i="10"/>
  <c r="F37" i="10" l="1"/>
  <c r="W36" i="11" s="1"/>
  <c r="W37" i="11"/>
  <c r="C37" i="10"/>
  <c r="T36" i="11" s="1"/>
  <c r="T38" i="11"/>
  <c r="F24" i="10"/>
  <c r="W24" i="11" s="1"/>
  <c r="W25" i="11"/>
  <c r="E5" i="14"/>
  <c r="E101" i="14" s="1"/>
  <c r="E48" i="13"/>
  <c r="E37" i="13"/>
  <c r="E36" i="13"/>
  <c r="E45" i="13"/>
  <c r="E42" i="13"/>
  <c r="E47" i="13"/>
  <c r="E50" i="13"/>
  <c r="E39" i="13"/>
  <c r="E33" i="13"/>
  <c r="E44" i="13"/>
  <c r="E41" i="13"/>
  <c r="E49" i="13"/>
  <c r="E40" i="13"/>
  <c r="E32" i="13"/>
  <c r="E31" i="13" s="1"/>
  <c r="E38" i="13"/>
  <c r="E35" i="13"/>
  <c r="E46" i="13"/>
  <c r="F11" i="10"/>
  <c r="W12" i="11" s="1"/>
  <c r="W13" i="11"/>
  <c r="B24" i="10"/>
  <c r="S24" i="11" s="1"/>
  <c r="S25" i="11"/>
  <c r="B37" i="10"/>
  <c r="S36" i="11" s="1"/>
  <c r="S37" i="11"/>
  <c r="B70" i="10"/>
  <c r="B52" i="10"/>
  <c r="S50" i="11" s="1"/>
  <c r="G95" i="14"/>
  <c r="G147" i="14" s="1"/>
  <c r="L1" i="2"/>
  <c r="F30" i="14"/>
  <c r="F70" i="10"/>
  <c r="F40" i="10"/>
  <c r="W39" i="11" s="1"/>
  <c r="G86" i="10"/>
  <c r="E11" i="13"/>
  <c r="B82" i="10"/>
  <c r="S63" i="11" s="1"/>
  <c r="B77" i="10"/>
  <c r="S58" i="11" s="1"/>
  <c r="G41" i="10"/>
  <c r="G56" i="10"/>
  <c r="F52" i="10"/>
  <c r="W50" i="11" s="1"/>
  <c r="E67" i="10"/>
  <c r="G65" i="14"/>
  <c r="E15" i="13"/>
  <c r="E37" i="10"/>
  <c r="V36" i="11" s="1"/>
  <c r="E82" i="10"/>
  <c r="V63" i="11" s="1"/>
  <c r="E20" i="13"/>
  <c r="G120" i="14"/>
  <c r="E24" i="13"/>
  <c r="E12" i="13"/>
  <c r="E16" i="13"/>
  <c r="E21" i="13"/>
  <c r="E25" i="13"/>
  <c r="E18" i="14"/>
  <c r="E8" i="13"/>
  <c r="E13" i="13"/>
  <c r="E17" i="13"/>
  <c r="E22" i="13"/>
  <c r="E26" i="13"/>
  <c r="E61" i="14"/>
  <c r="G28" i="10"/>
  <c r="F82" i="10"/>
  <c r="W63" i="11" s="1"/>
  <c r="E11" i="10"/>
  <c r="V12" i="11" s="1"/>
  <c r="E52" i="10"/>
  <c r="V50" i="11" s="1"/>
  <c r="B11" i="10"/>
  <c r="S12" i="11" s="1"/>
  <c r="E9" i="13"/>
  <c r="E14" i="13"/>
  <c r="E18" i="13"/>
  <c r="E23" i="13"/>
  <c r="E17" i="14"/>
  <c r="G60" i="14"/>
  <c r="E107" i="14"/>
  <c r="B27" i="10"/>
  <c r="S27" i="11" s="1"/>
  <c r="C24" i="10"/>
  <c r="T24" i="11" s="1"/>
  <c r="E24" i="10"/>
  <c r="V24" i="11" s="1"/>
  <c r="G71" i="10"/>
  <c r="C82" i="10"/>
  <c r="T63" i="11" s="1"/>
  <c r="C52" i="10"/>
  <c r="T50" i="11" s="1"/>
  <c r="C11" i="10"/>
  <c r="T12" i="11" s="1"/>
  <c r="F5" i="13"/>
  <c r="E108" i="14"/>
  <c r="E66" i="14"/>
  <c r="E159" i="14"/>
  <c r="E158" i="14"/>
  <c r="E67" i="14"/>
  <c r="G116" i="14"/>
  <c r="F14" i="10"/>
  <c r="W15" i="11" s="1"/>
  <c r="G90" i="14"/>
  <c r="G134" i="14" s="1"/>
  <c r="G19" i="14"/>
  <c r="G44" i="14" s="1"/>
  <c r="G15" i="10"/>
  <c r="G127" i="14"/>
  <c r="G119" i="14"/>
  <c r="G117" i="14"/>
  <c r="G121" i="14"/>
  <c r="G125" i="14"/>
  <c r="G129" i="14"/>
  <c r="G122" i="14"/>
  <c r="G118" i="14"/>
  <c r="G128" i="14"/>
  <c r="G126" i="14"/>
  <c r="G130" i="14"/>
  <c r="G123" i="14"/>
  <c r="G131" i="14"/>
  <c r="G124" i="14"/>
  <c r="E74" i="14" l="1"/>
  <c r="E160" i="14"/>
  <c r="E81" i="14"/>
  <c r="E165" i="14"/>
  <c r="E80" i="14"/>
  <c r="E73" i="14"/>
  <c r="E118" i="14" s="1"/>
  <c r="E14" i="14"/>
  <c r="E91" i="14"/>
  <c r="E63" i="14"/>
  <c r="E106" i="14"/>
  <c r="E25" i="14"/>
  <c r="E105" i="14"/>
  <c r="E115" i="14"/>
  <c r="E20" i="14"/>
  <c r="E75" i="14"/>
  <c r="E96" i="14"/>
  <c r="E76" i="14"/>
  <c r="E161" i="14"/>
  <c r="E11" i="14"/>
  <c r="E85" i="14"/>
  <c r="E79" i="14"/>
  <c r="E111" i="14"/>
  <c r="E104" i="14"/>
  <c r="E9" i="14"/>
  <c r="E162" i="14"/>
  <c r="F5" i="14"/>
  <c r="F164" i="14" s="1"/>
  <c r="E88" i="14"/>
  <c r="E13" i="14"/>
  <c r="E99" i="14"/>
  <c r="E64" i="14"/>
  <c r="E109" i="14"/>
  <c r="E94" i="14"/>
  <c r="E93" i="14"/>
  <c r="E10" i="14"/>
  <c r="E110" i="14"/>
  <c r="E82" i="14"/>
  <c r="E77" i="14"/>
  <c r="E62" i="14"/>
  <c r="E23" i="14"/>
  <c r="E97" i="14"/>
  <c r="E19" i="14"/>
  <c r="E86" i="14"/>
  <c r="E24" i="14"/>
  <c r="E103" i="14"/>
  <c r="E21" i="14"/>
  <c r="E98" i="14"/>
  <c r="E84" i="14"/>
  <c r="E126" i="14" s="1"/>
  <c r="E163" i="14"/>
  <c r="E174" i="14" s="1"/>
  <c r="E26" i="14"/>
  <c r="E83" i="14"/>
  <c r="E164" i="14"/>
  <c r="E92" i="14"/>
  <c r="B40" i="10"/>
  <c r="S39" i="11" s="1"/>
  <c r="F27" i="10"/>
  <c r="W27" i="11" s="1"/>
  <c r="E34" i="13"/>
  <c r="E27" i="14"/>
  <c r="E100" i="14"/>
  <c r="E16" i="14"/>
  <c r="E87" i="14"/>
  <c r="J9" i="16"/>
  <c r="H9" i="11" s="1"/>
  <c r="F45" i="13"/>
  <c r="F42" i="13"/>
  <c r="F50" i="13"/>
  <c r="F39" i="13"/>
  <c r="F33" i="13"/>
  <c r="F36" i="13"/>
  <c r="F41" i="13"/>
  <c r="F47" i="13"/>
  <c r="F44" i="13"/>
  <c r="F49" i="13"/>
  <c r="F38" i="13"/>
  <c r="F32" i="13"/>
  <c r="F46" i="13"/>
  <c r="F35" i="13"/>
  <c r="F48" i="13"/>
  <c r="F40" i="13"/>
  <c r="F37" i="13"/>
  <c r="E78" i="14"/>
  <c r="E120" i="14" s="1"/>
  <c r="E7" i="14"/>
  <c r="E22" i="14"/>
  <c r="E47" i="14" s="1"/>
  <c r="E89" i="14"/>
  <c r="E8" i="14"/>
  <c r="E102" i="14"/>
  <c r="E15" i="14"/>
  <c r="E40" i="14" s="1"/>
  <c r="E12" i="14"/>
  <c r="E43" i="13"/>
  <c r="B55" i="10"/>
  <c r="S53" i="11" s="1"/>
  <c r="G150" i="14"/>
  <c r="F55" i="10"/>
  <c r="W53" i="11" s="1"/>
  <c r="G141" i="14"/>
  <c r="G142" i="14"/>
  <c r="G139" i="14"/>
  <c r="G149" i="14"/>
  <c r="G144" i="14"/>
  <c r="G138" i="14"/>
  <c r="G146" i="14"/>
  <c r="G145" i="14"/>
  <c r="G152" i="14"/>
  <c r="G153" i="14"/>
  <c r="G148" i="14"/>
  <c r="G151" i="14"/>
  <c r="G143" i="14"/>
  <c r="G140" i="14"/>
  <c r="F26" i="14"/>
  <c r="K13" i="4"/>
  <c r="M1" i="2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F67" i="14"/>
  <c r="F18" i="14"/>
  <c r="F85" i="10"/>
  <c r="W66" i="11" s="1"/>
  <c r="K7" i="4"/>
  <c r="H13" i="4"/>
  <c r="F108" i="14"/>
  <c r="K8" i="4"/>
  <c r="F96" i="14"/>
  <c r="F104" i="14"/>
  <c r="H12" i="16"/>
  <c r="F12" i="11" s="1"/>
  <c r="F14" i="14"/>
  <c r="F25" i="14"/>
  <c r="F101" i="14"/>
  <c r="F66" i="14"/>
  <c r="F163" i="14"/>
  <c r="H7" i="4"/>
  <c r="J12" i="4"/>
  <c r="H9" i="16"/>
  <c r="F9" i="11" s="1"/>
  <c r="I9" i="16"/>
  <c r="G9" i="11" s="1"/>
  <c r="K8" i="16"/>
  <c r="I8" i="11" s="1"/>
  <c r="I12" i="16"/>
  <c r="G12" i="11" s="1"/>
  <c r="J8" i="16"/>
  <c r="H8" i="11" s="1"/>
  <c r="K9" i="16"/>
  <c r="I9" i="11" s="1"/>
  <c r="J10" i="16"/>
  <c r="H10" i="11" s="1"/>
  <c r="H9" i="4"/>
  <c r="J9" i="4"/>
  <c r="I13" i="4"/>
  <c r="H10" i="4"/>
  <c r="K14" i="16"/>
  <c r="I14" i="11" s="1"/>
  <c r="H14" i="16"/>
  <c r="F14" i="11" s="1"/>
  <c r="H12" i="4"/>
  <c r="F82" i="14"/>
  <c r="F17" i="14"/>
  <c r="F103" i="14"/>
  <c r="G68" i="14"/>
  <c r="B85" i="10"/>
  <c r="S66" i="11" s="1"/>
  <c r="E7" i="13"/>
  <c r="E124" i="14"/>
  <c r="E123" i="14"/>
  <c r="E127" i="14"/>
  <c r="E173" i="14"/>
  <c r="E60" i="14"/>
  <c r="E121" i="14"/>
  <c r="E19" i="13"/>
  <c r="F92" i="14"/>
  <c r="F74" i="14"/>
  <c r="F83" i="14"/>
  <c r="F22" i="14"/>
  <c r="F13" i="14"/>
  <c r="F76" i="14"/>
  <c r="F24" i="14"/>
  <c r="F88" i="14"/>
  <c r="F81" i="14"/>
  <c r="F84" i="14"/>
  <c r="F158" i="14"/>
  <c r="F169" i="14" s="1"/>
  <c r="F8" i="14"/>
  <c r="F62" i="14"/>
  <c r="F97" i="14"/>
  <c r="F162" i="14"/>
  <c r="F159" i="14"/>
  <c r="F27" i="14"/>
  <c r="F75" i="14"/>
  <c r="F11" i="14"/>
  <c r="F16" i="14"/>
  <c r="F110" i="14"/>
  <c r="F10" i="14"/>
  <c r="F94" i="14"/>
  <c r="F100" i="14"/>
  <c r="F106" i="14"/>
  <c r="F21" i="14"/>
  <c r="F77" i="14"/>
  <c r="F78" i="14"/>
  <c r="F107" i="14"/>
  <c r="F109" i="14"/>
  <c r="F98" i="14"/>
  <c r="F115" i="14"/>
  <c r="F7" i="14"/>
  <c r="F73" i="14"/>
  <c r="F105" i="14"/>
  <c r="F85" i="14"/>
  <c r="F160" i="14"/>
  <c r="F165" i="14"/>
  <c r="F89" i="14"/>
  <c r="F9" i="14"/>
  <c r="F86" i="14"/>
  <c r="F93" i="14"/>
  <c r="E10" i="13"/>
  <c r="E170" i="14"/>
  <c r="E65" i="14"/>
  <c r="B14" i="10"/>
  <c r="S15" i="11" s="1"/>
  <c r="G133" i="14"/>
  <c r="E176" i="14"/>
  <c r="F87" i="14"/>
  <c r="F161" i="14"/>
  <c r="F12" i="14"/>
  <c r="F23" i="14"/>
  <c r="F102" i="14"/>
  <c r="F91" i="14"/>
  <c r="F20" i="14"/>
  <c r="F111" i="14"/>
  <c r="F80" i="14"/>
  <c r="F79" i="14"/>
  <c r="F61" i="14"/>
  <c r="F99" i="14"/>
  <c r="F64" i="14"/>
  <c r="F63" i="14"/>
  <c r="F15" i="14"/>
  <c r="E46" i="14"/>
  <c r="G136" i="14"/>
  <c r="E43" i="14"/>
  <c r="E172" i="14"/>
  <c r="E169" i="14"/>
  <c r="E171" i="14"/>
  <c r="E45" i="14"/>
  <c r="I9" i="4"/>
  <c r="I12" i="4"/>
  <c r="H8" i="16"/>
  <c r="F8" i="11" s="1"/>
  <c r="K12" i="4"/>
  <c r="K10" i="16"/>
  <c r="I10" i="11" s="1"/>
  <c r="J8" i="4"/>
  <c r="J14" i="16"/>
  <c r="H14" i="11" s="1"/>
  <c r="H10" i="16"/>
  <c r="F10" i="11" s="1"/>
  <c r="I7" i="4"/>
  <c r="I14" i="16"/>
  <c r="G14" i="11" s="1"/>
  <c r="J12" i="16"/>
  <c r="H12" i="11" s="1"/>
  <c r="K13" i="16"/>
  <c r="I13" i="11" s="1"/>
  <c r="J13" i="4"/>
  <c r="I8" i="16"/>
  <c r="G8" i="11" s="1"/>
  <c r="I7" i="16"/>
  <c r="G7" i="11" s="1"/>
  <c r="I8" i="4"/>
  <c r="J7" i="16"/>
  <c r="H7" i="11" s="1"/>
  <c r="K12" i="16"/>
  <c r="I12" i="11" s="1"/>
  <c r="I13" i="16"/>
  <c r="G13" i="11" s="1"/>
  <c r="I10" i="4"/>
  <c r="F20" i="13"/>
  <c r="F11" i="13"/>
  <c r="J7" i="4"/>
  <c r="J10" i="4"/>
  <c r="H7" i="16"/>
  <c r="F7" i="11" s="1"/>
  <c r="K10" i="4"/>
  <c r="J13" i="16"/>
  <c r="H13" i="11" s="1"/>
  <c r="F26" i="13"/>
  <c r="F25" i="13"/>
  <c r="F23" i="13"/>
  <c r="K9" i="4"/>
  <c r="K7" i="16"/>
  <c r="I7" i="11" s="1"/>
  <c r="F13" i="13"/>
  <c r="F9" i="13"/>
  <c r="F12" i="13"/>
  <c r="I10" i="16"/>
  <c r="G10" i="11" s="1"/>
  <c r="F22" i="13"/>
  <c r="F15" i="13"/>
  <c r="F8" i="13"/>
  <c r="F14" i="13"/>
  <c r="F16" i="13"/>
  <c r="H13" i="16"/>
  <c r="F13" i="11" s="1"/>
  <c r="H8" i="4"/>
  <c r="F24" i="13"/>
  <c r="F17" i="13"/>
  <c r="F18" i="13"/>
  <c r="F21" i="13"/>
  <c r="E175" i="14"/>
  <c r="G135" i="14"/>
  <c r="E32" i="14" l="1"/>
  <c r="E37" i="14"/>
  <c r="E34" i="14"/>
  <c r="E90" i="14"/>
  <c r="E133" i="14" s="1"/>
  <c r="E48" i="14"/>
  <c r="E95" i="14"/>
  <c r="E141" i="14" s="1"/>
  <c r="E117" i="14"/>
  <c r="E39" i="14"/>
  <c r="E42" i="14"/>
  <c r="E33" i="14"/>
  <c r="E51" i="14"/>
  <c r="E128" i="14"/>
  <c r="E36" i="14"/>
  <c r="E125" i="14"/>
  <c r="E119" i="14"/>
  <c r="E130" i="14"/>
  <c r="E129" i="14"/>
  <c r="E51" i="13"/>
  <c r="E38" i="14"/>
  <c r="E44" i="14"/>
  <c r="E116" i="14"/>
  <c r="E41" i="14"/>
  <c r="E35" i="14"/>
  <c r="E49" i="14"/>
  <c r="E50" i="14"/>
  <c r="E122" i="14"/>
  <c r="E131" i="14"/>
  <c r="F34" i="13"/>
  <c r="F31" i="13"/>
  <c r="F43" i="13"/>
  <c r="F51" i="13" s="1"/>
  <c r="E9" i="10"/>
  <c r="V10" i="11" s="1"/>
  <c r="C7" i="10"/>
  <c r="T8" i="11" s="1"/>
  <c r="C9" i="10"/>
  <c r="T10" i="11" s="1"/>
  <c r="E7" i="10"/>
  <c r="V8" i="11" s="1"/>
  <c r="F173" i="14"/>
  <c r="F51" i="14"/>
  <c r="G137" i="14"/>
  <c r="E147" i="14"/>
  <c r="E142" i="14"/>
  <c r="E144" i="14"/>
  <c r="E151" i="14"/>
  <c r="F171" i="14"/>
  <c r="E152" i="14"/>
  <c r="E146" i="14"/>
  <c r="E150" i="14"/>
  <c r="E145" i="14"/>
  <c r="E153" i="14"/>
  <c r="E140" i="14"/>
  <c r="E148" i="14"/>
  <c r="E143" i="14"/>
  <c r="F40" i="14"/>
  <c r="E138" i="14"/>
  <c r="E149" i="14"/>
  <c r="E139" i="14"/>
  <c r="J6" i="16"/>
  <c r="H6" i="11" s="1"/>
  <c r="F65" i="14"/>
  <c r="E135" i="14"/>
  <c r="F124" i="14"/>
  <c r="K6" i="4"/>
  <c r="H11" i="4"/>
  <c r="L9" i="16"/>
  <c r="J9" i="11" s="1"/>
  <c r="F95" i="14"/>
  <c r="F144" i="14" s="1"/>
  <c r="K6" i="16"/>
  <c r="I6" i="11" s="1"/>
  <c r="F38" i="14"/>
  <c r="H6" i="4"/>
  <c r="S5" i="14"/>
  <c r="F45" i="14"/>
  <c r="F60" i="14"/>
  <c r="F37" i="14"/>
  <c r="F32" i="14"/>
  <c r="F36" i="14"/>
  <c r="F49" i="14"/>
  <c r="H11" i="16"/>
  <c r="F11" i="11" s="1"/>
  <c r="E134" i="14"/>
  <c r="F43" i="14"/>
  <c r="F42" i="14"/>
  <c r="F46" i="14"/>
  <c r="F48" i="14"/>
  <c r="F176" i="14"/>
  <c r="F35" i="14"/>
  <c r="F170" i="14"/>
  <c r="F33" i="14"/>
  <c r="E136" i="14"/>
  <c r="F50" i="14"/>
  <c r="F172" i="14"/>
  <c r="F34" i="14"/>
  <c r="F41" i="14"/>
  <c r="F47" i="14"/>
  <c r="E27" i="13"/>
  <c r="F120" i="14"/>
  <c r="F127" i="14"/>
  <c r="F174" i="14"/>
  <c r="E68" i="14"/>
  <c r="F117" i="14"/>
  <c r="F130" i="14"/>
  <c r="F116" i="14"/>
  <c r="F119" i="14"/>
  <c r="F128" i="14"/>
  <c r="F39" i="14"/>
  <c r="F121" i="14"/>
  <c r="F126" i="14"/>
  <c r="F118" i="14"/>
  <c r="G132" i="14"/>
  <c r="F122" i="14"/>
  <c r="F129" i="14"/>
  <c r="F131" i="14"/>
  <c r="F123" i="14"/>
  <c r="F125" i="14"/>
  <c r="F175" i="14"/>
  <c r="L13" i="4"/>
  <c r="I11" i="4"/>
  <c r="F90" i="14"/>
  <c r="L12" i="4"/>
  <c r="L10" i="4"/>
  <c r="F7" i="13"/>
  <c r="I11" i="16"/>
  <c r="G11" i="11" s="1"/>
  <c r="I6" i="16"/>
  <c r="G6" i="11" s="1"/>
  <c r="L12" i="16"/>
  <c r="J12" i="11" s="1"/>
  <c r="L14" i="16"/>
  <c r="J14" i="11" s="1"/>
  <c r="L8" i="16"/>
  <c r="J8" i="11" s="1"/>
  <c r="F19" i="14"/>
  <c r="F44" i="14" s="1"/>
  <c r="K11" i="16"/>
  <c r="I11" i="11" s="1"/>
  <c r="H6" i="16"/>
  <c r="F6" i="11" s="1"/>
  <c r="L7" i="16"/>
  <c r="J7" i="11" s="1"/>
  <c r="F19" i="13"/>
  <c r="I6" i="4"/>
  <c r="L10" i="16"/>
  <c r="J10" i="11" s="1"/>
  <c r="K11" i="4"/>
  <c r="L9" i="4"/>
  <c r="L8" i="4"/>
  <c r="J6" i="4"/>
  <c r="J11" i="16"/>
  <c r="H11" i="11" s="1"/>
  <c r="L7" i="4"/>
  <c r="L13" i="16"/>
  <c r="J13" i="11" s="1"/>
  <c r="F10" i="13"/>
  <c r="J11" i="4"/>
  <c r="I22" i="4"/>
  <c r="I20" i="4"/>
  <c r="J26" i="4"/>
  <c r="J21" i="4"/>
  <c r="J26" i="16"/>
  <c r="H24" i="11" s="1"/>
  <c r="J21" i="16"/>
  <c r="H19" i="11" s="1"/>
  <c r="I28" i="16"/>
  <c r="G26" i="11" s="1"/>
  <c r="H22" i="16"/>
  <c r="F20" i="11" s="1"/>
  <c r="K21" i="4"/>
  <c r="H23" i="16"/>
  <c r="F21" i="11" s="1"/>
  <c r="I21" i="4"/>
  <c r="H24" i="16"/>
  <c r="F22" i="11" s="1"/>
  <c r="K23" i="4"/>
  <c r="I22" i="16"/>
  <c r="G20" i="11" s="1"/>
  <c r="K22" i="4"/>
  <c r="J23" i="4"/>
  <c r="J27" i="16"/>
  <c r="H25" i="11" s="1"/>
  <c r="K25" i="4"/>
  <c r="K24" i="16"/>
  <c r="I22" i="11" s="1"/>
  <c r="H23" i="4"/>
  <c r="K21" i="16"/>
  <c r="I19" i="11" s="1"/>
  <c r="K27" i="16"/>
  <c r="I25" i="11" s="1"/>
  <c r="H26" i="4"/>
  <c r="I27" i="16"/>
  <c r="G25" i="11" s="1"/>
  <c r="K20" i="4"/>
  <c r="J20" i="4"/>
  <c r="J23" i="16"/>
  <c r="H21" i="11" s="1"/>
  <c r="H22" i="4"/>
  <c r="K26" i="4"/>
  <c r="K26" i="16"/>
  <c r="I24" i="11" s="1"/>
  <c r="H25" i="4"/>
  <c r="K22" i="16"/>
  <c r="I20" i="11" s="1"/>
  <c r="K23" i="16"/>
  <c r="I21" i="11" s="1"/>
  <c r="H26" i="16"/>
  <c r="F24" i="11" s="1"/>
  <c r="J25" i="4"/>
  <c r="J22" i="16"/>
  <c r="H20" i="11" s="1"/>
  <c r="I25" i="4"/>
  <c r="H20" i="4"/>
  <c r="K28" i="16"/>
  <c r="I26" i="11" s="1"/>
  <c r="J22" i="4"/>
  <c r="I23" i="4"/>
  <c r="H28" i="16"/>
  <c r="F26" i="11" s="1"/>
  <c r="I26" i="16"/>
  <c r="G24" i="11" s="1"/>
  <c r="H21" i="16"/>
  <c r="F19" i="11" s="1"/>
  <c r="J28" i="16"/>
  <c r="H26" i="11" s="1"/>
  <c r="H27" i="16"/>
  <c r="F25" i="11" s="1"/>
  <c r="I24" i="16"/>
  <c r="G22" i="11" s="1"/>
  <c r="I21" i="16"/>
  <c r="G19" i="11" s="1"/>
  <c r="J24" i="16"/>
  <c r="H22" i="11" s="1"/>
  <c r="I23" i="16"/>
  <c r="G21" i="11" s="1"/>
  <c r="I26" i="4"/>
  <c r="H21" i="4"/>
  <c r="S158" i="14" l="1"/>
  <c r="S169" i="14" s="1"/>
  <c r="S159" i="14"/>
  <c r="S160" i="14"/>
  <c r="S161" i="14"/>
  <c r="S162" i="14"/>
  <c r="S173" i="14" s="1"/>
  <c r="S163" i="14"/>
  <c r="S164" i="14"/>
  <c r="S175" i="14" s="1"/>
  <c r="S165" i="14"/>
  <c r="S115" i="14"/>
  <c r="S73" i="14"/>
  <c r="S74" i="14"/>
  <c r="S75" i="14"/>
  <c r="S76" i="14"/>
  <c r="S77" i="14"/>
  <c r="S78" i="14"/>
  <c r="S79" i="14"/>
  <c r="S80" i="14"/>
  <c r="S81" i="14"/>
  <c r="S123" i="14" s="1"/>
  <c r="S82" i="14"/>
  <c r="S83" i="14"/>
  <c r="S125" i="14" s="1"/>
  <c r="S84" i="14"/>
  <c r="S85" i="14"/>
  <c r="S86" i="14"/>
  <c r="S87" i="14"/>
  <c r="S129" i="14" s="1"/>
  <c r="S88" i="14"/>
  <c r="S89" i="14"/>
  <c r="S131" i="14" s="1"/>
  <c r="S91" i="14"/>
  <c r="S92" i="14"/>
  <c r="S93" i="14"/>
  <c r="S94" i="14"/>
  <c r="S96" i="14"/>
  <c r="S97" i="14"/>
  <c r="S98" i="14"/>
  <c r="S99" i="14"/>
  <c r="S100" i="14"/>
  <c r="S101" i="14"/>
  <c r="S102" i="14"/>
  <c r="S103" i="14"/>
  <c r="S104" i="14"/>
  <c r="S105" i="14"/>
  <c r="S106" i="14"/>
  <c r="S107" i="14"/>
  <c r="S108" i="14"/>
  <c r="S109" i="14"/>
  <c r="S110" i="14"/>
  <c r="S111" i="14"/>
  <c r="S61" i="14"/>
  <c r="S62" i="14"/>
  <c r="S63" i="14"/>
  <c r="S64" i="14"/>
  <c r="S66" i="14"/>
  <c r="S67" i="14"/>
  <c r="S7" i="14"/>
  <c r="S32" i="14" s="1"/>
  <c r="S8" i="14"/>
  <c r="S33" i="14" s="1"/>
  <c r="S9" i="14"/>
  <c r="S34" i="14" s="1"/>
  <c r="S10" i="14"/>
  <c r="S35" i="14" s="1"/>
  <c r="S11" i="14"/>
  <c r="S36" i="14" s="1"/>
  <c r="S12" i="14"/>
  <c r="S37" i="14" s="1"/>
  <c r="S13" i="14"/>
  <c r="S38" i="14" s="1"/>
  <c r="S14" i="14"/>
  <c r="S39" i="14" s="1"/>
  <c r="S15" i="14"/>
  <c r="S40" i="14" s="1"/>
  <c r="S16" i="14"/>
  <c r="S41" i="14" s="1"/>
  <c r="S17" i="14"/>
  <c r="S42" i="14" s="1"/>
  <c r="S18" i="14"/>
  <c r="S43" i="14" s="1"/>
  <c r="S20" i="14"/>
  <c r="S45" i="14" s="1"/>
  <c r="S21" i="14"/>
  <c r="S47" i="14" s="1"/>
  <c r="S22" i="14"/>
  <c r="S46" i="14" s="1"/>
  <c r="S23" i="14"/>
  <c r="S48" i="14" s="1"/>
  <c r="S24" i="14"/>
  <c r="S49" i="14" s="1"/>
  <c r="S25" i="14"/>
  <c r="S50" i="14" s="1"/>
  <c r="S26" i="14"/>
  <c r="S51" i="14" s="1"/>
  <c r="S27" i="14"/>
  <c r="S52" i="14" s="1"/>
  <c r="C20" i="10"/>
  <c r="T20" i="11" s="1"/>
  <c r="E20" i="10"/>
  <c r="V20" i="11" s="1"/>
  <c r="E22" i="10"/>
  <c r="V22" i="11" s="1"/>
  <c r="C22" i="10"/>
  <c r="T22" i="11" s="1"/>
  <c r="E6" i="10"/>
  <c r="V7" i="11" s="1"/>
  <c r="J15" i="16"/>
  <c r="H15" i="11" s="1"/>
  <c r="F142" i="14"/>
  <c r="E137" i="14"/>
  <c r="F68" i="14"/>
  <c r="K15" i="16"/>
  <c r="I15" i="11" s="1"/>
  <c r="F151" i="14"/>
  <c r="F153" i="14"/>
  <c r="F140" i="14"/>
  <c r="F149" i="14"/>
  <c r="E132" i="14"/>
  <c r="H14" i="4"/>
  <c r="F141" i="14"/>
  <c r="F147" i="14"/>
  <c r="F139" i="14"/>
  <c r="F145" i="14"/>
  <c r="F152" i="14"/>
  <c r="F146" i="14"/>
  <c r="F150" i="14"/>
  <c r="F138" i="14"/>
  <c r="F148" i="14"/>
  <c r="F143" i="14"/>
  <c r="H15" i="16"/>
  <c r="F15" i="11" s="1"/>
  <c r="L6" i="16"/>
  <c r="J6" i="11" s="1"/>
  <c r="I15" i="16"/>
  <c r="G15" i="11" s="1"/>
  <c r="I20" i="16"/>
  <c r="G18" i="11" s="1"/>
  <c r="F134" i="14"/>
  <c r="F136" i="14"/>
  <c r="F135" i="14"/>
  <c r="I14" i="4"/>
  <c r="L6" i="4"/>
  <c r="F27" i="13"/>
  <c r="F133" i="14"/>
  <c r="K24" i="4"/>
  <c r="L11" i="16"/>
  <c r="J11" i="11" s="1"/>
  <c r="L23" i="4"/>
  <c r="T5" i="14"/>
  <c r="J14" i="4"/>
  <c r="C6" i="10"/>
  <c r="T7" i="11" s="1"/>
  <c r="L27" i="16"/>
  <c r="J25" i="11" s="1"/>
  <c r="L28" i="16"/>
  <c r="J26" i="11" s="1"/>
  <c r="K25" i="16"/>
  <c r="I23" i="11" s="1"/>
  <c r="L23" i="16"/>
  <c r="J21" i="11" s="1"/>
  <c r="L11" i="4"/>
  <c r="K14" i="4"/>
  <c r="H20" i="16"/>
  <c r="F18" i="11" s="1"/>
  <c r="L21" i="16"/>
  <c r="J19" i="11" s="1"/>
  <c r="L22" i="4"/>
  <c r="L24" i="16"/>
  <c r="J22" i="11" s="1"/>
  <c r="L22" i="16"/>
  <c r="J20" i="11" s="1"/>
  <c r="I25" i="16"/>
  <c r="G23" i="11" s="1"/>
  <c r="J24" i="4"/>
  <c r="H24" i="4"/>
  <c r="L25" i="4"/>
  <c r="L26" i="4"/>
  <c r="H19" i="4"/>
  <c r="L20" i="4"/>
  <c r="L26" i="16"/>
  <c r="J24" i="11" s="1"/>
  <c r="H25" i="16"/>
  <c r="F23" i="11" s="1"/>
  <c r="J19" i="4"/>
  <c r="J20" i="16"/>
  <c r="H18" i="11" s="1"/>
  <c r="I19" i="4"/>
  <c r="L21" i="4"/>
  <c r="I24" i="4"/>
  <c r="K19" i="4"/>
  <c r="K20" i="16"/>
  <c r="I18" i="11" s="1"/>
  <c r="J25" i="16"/>
  <c r="H23" i="11" s="1"/>
  <c r="S121" i="14" l="1"/>
  <c r="E14" i="10"/>
  <c r="V15" i="11" s="1"/>
  <c r="S127" i="14"/>
  <c r="S119" i="14"/>
  <c r="S171" i="14"/>
  <c r="S176" i="14"/>
  <c r="S174" i="14"/>
  <c r="S172" i="14"/>
  <c r="S130" i="14"/>
  <c r="S128" i="14"/>
  <c r="S117" i="14"/>
  <c r="S126" i="14"/>
  <c r="S124" i="14"/>
  <c r="T158" i="14"/>
  <c r="T169" i="14" s="1"/>
  <c r="T159" i="14"/>
  <c r="T160" i="14"/>
  <c r="T161" i="14"/>
  <c r="T162" i="14"/>
  <c r="T163" i="14"/>
  <c r="T164" i="14"/>
  <c r="T165" i="14"/>
  <c r="T115" i="14"/>
  <c r="T73" i="14"/>
  <c r="T74" i="14"/>
  <c r="T75" i="14"/>
  <c r="T76" i="14"/>
  <c r="T77" i="14"/>
  <c r="T78" i="14"/>
  <c r="T79" i="14"/>
  <c r="T80" i="14"/>
  <c r="T81" i="14"/>
  <c r="T82" i="14"/>
  <c r="T83" i="14"/>
  <c r="T84" i="14"/>
  <c r="T85" i="14"/>
  <c r="T86" i="14"/>
  <c r="T87" i="14"/>
  <c r="T88" i="14"/>
  <c r="T89" i="14"/>
  <c r="T91" i="14"/>
  <c r="T92" i="14"/>
  <c r="T93" i="14"/>
  <c r="T94" i="14"/>
  <c r="T96" i="14"/>
  <c r="T97" i="14"/>
  <c r="T98" i="14"/>
  <c r="T99" i="14"/>
  <c r="T100" i="14"/>
  <c r="T101" i="14"/>
  <c r="T102" i="14"/>
  <c r="T103" i="14"/>
  <c r="T104" i="14"/>
  <c r="T105" i="14"/>
  <c r="T106" i="14"/>
  <c r="T107" i="14"/>
  <c r="T108" i="14"/>
  <c r="T109" i="14"/>
  <c r="T110" i="14"/>
  <c r="T111" i="14"/>
  <c r="T61" i="14"/>
  <c r="T62" i="14"/>
  <c r="T63" i="14"/>
  <c r="T66" i="14"/>
  <c r="T64" i="14"/>
  <c r="T67" i="14"/>
  <c r="T7" i="14"/>
  <c r="T32" i="14" s="1"/>
  <c r="T8" i="14"/>
  <c r="T33" i="14" s="1"/>
  <c r="T9" i="14"/>
  <c r="T34" i="14" s="1"/>
  <c r="T10" i="14"/>
  <c r="T35" i="14" s="1"/>
  <c r="T11" i="14"/>
  <c r="T36" i="14" s="1"/>
  <c r="T12" i="14"/>
  <c r="T37" i="14" s="1"/>
  <c r="T13" i="14"/>
  <c r="T38" i="14" s="1"/>
  <c r="T14" i="14"/>
  <c r="T39" i="14" s="1"/>
  <c r="T15" i="14"/>
  <c r="T40" i="14" s="1"/>
  <c r="T16" i="14"/>
  <c r="T41" i="14" s="1"/>
  <c r="T17" i="14"/>
  <c r="T42" i="14" s="1"/>
  <c r="T18" i="14"/>
  <c r="T43" i="14" s="1"/>
  <c r="T20" i="14"/>
  <c r="T45" i="14" s="1"/>
  <c r="T21" i="14"/>
  <c r="T47" i="14" s="1"/>
  <c r="T22" i="14"/>
  <c r="T46" i="14" s="1"/>
  <c r="T23" i="14"/>
  <c r="T48" i="14" s="1"/>
  <c r="T24" i="14"/>
  <c r="T49" i="14" s="1"/>
  <c r="T25" i="14"/>
  <c r="T50" i="14" s="1"/>
  <c r="T26" i="14"/>
  <c r="T51" i="14" s="1"/>
  <c r="T27" i="14"/>
  <c r="T52" i="14" s="1"/>
  <c r="S19" i="14"/>
  <c r="S44" i="14" s="1"/>
  <c r="S65" i="14"/>
  <c r="S60" i="14"/>
  <c r="S95" i="14"/>
  <c r="S152" i="14" s="1"/>
  <c r="S90" i="14"/>
  <c r="S135" i="14" s="1"/>
  <c r="S122" i="14"/>
  <c r="S120" i="14"/>
  <c r="S118" i="14"/>
  <c r="S116" i="14"/>
  <c r="S170" i="14"/>
  <c r="E19" i="10"/>
  <c r="D13" i="10"/>
  <c r="U14" i="11" s="1"/>
  <c r="F137" i="14"/>
  <c r="L15" i="16"/>
  <c r="J15" i="11" s="1"/>
  <c r="I29" i="16"/>
  <c r="G27" i="11" s="1"/>
  <c r="K27" i="4"/>
  <c r="F132" i="14"/>
  <c r="K29" i="16"/>
  <c r="I27" i="11" s="1"/>
  <c r="I27" i="4"/>
  <c r="L14" i="4"/>
  <c r="U5" i="14"/>
  <c r="L25" i="16"/>
  <c r="J23" i="11" s="1"/>
  <c r="D8" i="10"/>
  <c r="U9" i="11" s="1"/>
  <c r="D12" i="10"/>
  <c r="U13" i="11" s="1"/>
  <c r="D9" i="10"/>
  <c r="U10" i="11" s="1"/>
  <c r="D7" i="10"/>
  <c r="U8" i="11" s="1"/>
  <c r="D10" i="10"/>
  <c r="U11" i="11" s="1"/>
  <c r="C14" i="10"/>
  <c r="T15" i="11" s="1"/>
  <c r="C19" i="10"/>
  <c r="T19" i="11" s="1"/>
  <c r="J27" i="4"/>
  <c r="H27" i="4"/>
  <c r="L19" i="4"/>
  <c r="I35" i="4"/>
  <c r="J38" i="4"/>
  <c r="J33" i="4"/>
  <c r="J38" i="16"/>
  <c r="H34" i="11" s="1"/>
  <c r="K39" i="4"/>
  <c r="H42" i="16"/>
  <c r="F38" i="11" s="1"/>
  <c r="K35" i="16"/>
  <c r="I31" i="11" s="1"/>
  <c r="H33" i="4"/>
  <c r="K36" i="16"/>
  <c r="I32" i="11" s="1"/>
  <c r="H34" i="4"/>
  <c r="K37" i="16"/>
  <c r="I33" i="11" s="1"/>
  <c r="H41" i="16"/>
  <c r="F37" i="11" s="1"/>
  <c r="K38" i="4"/>
  <c r="K33" i="4"/>
  <c r="E33" i="10" s="1"/>
  <c r="V32" i="11" s="1"/>
  <c r="J35" i="4"/>
  <c r="J40" i="16"/>
  <c r="H36" i="11" s="1"/>
  <c r="I38" i="4"/>
  <c r="I38" i="16"/>
  <c r="G34" i="11" s="1"/>
  <c r="I34" i="4"/>
  <c r="I35" i="16"/>
  <c r="G31" i="11" s="1"/>
  <c r="I41" i="16"/>
  <c r="G37" i="11" s="1"/>
  <c r="I36" i="4"/>
  <c r="I42" i="16"/>
  <c r="G38" i="11" s="1"/>
  <c r="J39" i="4"/>
  <c r="J42" i="16"/>
  <c r="H38" i="11" s="1"/>
  <c r="J36" i="16"/>
  <c r="H32" i="11" s="1"/>
  <c r="K34" i="4"/>
  <c r="I39" i="4"/>
  <c r="I40" i="16"/>
  <c r="G36" i="11" s="1"/>
  <c r="K36" i="4"/>
  <c r="I36" i="16"/>
  <c r="G32" i="11" s="1"/>
  <c r="K38" i="16"/>
  <c r="I34" i="11" s="1"/>
  <c r="I33" i="4"/>
  <c r="C33" i="10" s="1"/>
  <c r="T32" i="11" s="1"/>
  <c r="J37" i="16"/>
  <c r="H33" i="11" s="1"/>
  <c r="H37" i="16"/>
  <c r="F33" i="11" s="1"/>
  <c r="H39" i="4"/>
  <c r="H35" i="4"/>
  <c r="J36" i="4"/>
  <c r="J35" i="16"/>
  <c r="H31" i="11" s="1"/>
  <c r="H38" i="4"/>
  <c r="K42" i="16"/>
  <c r="I38" i="11" s="1"/>
  <c r="I37" i="16"/>
  <c r="G33" i="11" s="1"/>
  <c r="J34" i="4"/>
  <c r="H36" i="4"/>
  <c r="K41" i="16"/>
  <c r="I37" i="11" s="1"/>
  <c r="H40" i="16"/>
  <c r="F36" i="11" s="1"/>
  <c r="H36" i="16"/>
  <c r="F32" i="11" s="1"/>
  <c r="K35" i="4"/>
  <c r="J41" i="16"/>
  <c r="H37" i="11" s="1"/>
  <c r="K40" i="16"/>
  <c r="I36" i="11" s="1"/>
  <c r="H38" i="16"/>
  <c r="F34" i="11" s="1"/>
  <c r="H35" i="16"/>
  <c r="F31" i="11" s="1"/>
  <c r="L20" i="16"/>
  <c r="J18" i="11" s="1"/>
  <c r="H29" i="16"/>
  <c r="F27" i="11" s="1"/>
  <c r="L24" i="4"/>
  <c r="J29" i="16"/>
  <c r="H27" i="11" s="1"/>
  <c r="T131" i="14" l="1"/>
  <c r="T123" i="14"/>
  <c r="T173" i="14"/>
  <c r="T125" i="14"/>
  <c r="T117" i="14"/>
  <c r="T171" i="14"/>
  <c r="T129" i="14"/>
  <c r="T121" i="14"/>
  <c r="T176" i="14"/>
  <c r="T127" i="14"/>
  <c r="T119" i="14"/>
  <c r="S149" i="14"/>
  <c r="S134" i="14"/>
  <c r="S141" i="14"/>
  <c r="S140" i="14"/>
  <c r="T60" i="14"/>
  <c r="T130" i="14"/>
  <c r="T128" i="14"/>
  <c r="T126" i="14"/>
  <c r="T124" i="14"/>
  <c r="T122" i="14"/>
  <c r="T120" i="14"/>
  <c r="T118" i="14"/>
  <c r="T116" i="14"/>
  <c r="T175" i="14"/>
  <c r="T174" i="14"/>
  <c r="T172" i="14"/>
  <c r="S136" i="14"/>
  <c r="S145" i="14"/>
  <c r="S153" i="14"/>
  <c r="S133" i="14"/>
  <c r="S144" i="14"/>
  <c r="S68" i="14"/>
  <c r="S150" i="14"/>
  <c r="U158" i="14"/>
  <c r="U169" i="14" s="1"/>
  <c r="U159" i="14"/>
  <c r="U160" i="14"/>
  <c r="U161" i="14"/>
  <c r="U162" i="14"/>
  <c r="U163" i="14"/>
  <c r="U164" i="14"/>
  <c r="U165" i="14"/>
  <c r="U115" i="14"/>
  <c r="U73" i="14"/>
  <c r="U74" i="14"/>
  <c r="U75" i="14"/>
  <c r="U76" i="14"/>
  <c r="U77" i="14"/>
  <c r="U78" i="14"/>
  <c r="U79" i="14"/>
  <c r="U80" i="14"/>
  <c r="U81" i="14"/>
  <c r="U82" i="14"/>
  <c r="U83" i="14"/>
  <c r="U84" i="14"/>
  <c r="U85" i="14"/>
  <c r="U86" i="14"/>
  <c r="U87" i="14"/>
  <c r="U88" i="14"/>
  <c r="U89" i="14"/>
  <c r="U131" i="14" s="1"/>
  <c r="U91" i="14"/>
  <c r="U92" i="14"/>
  <c r="U93" i="14"/>
  <c r="U94" i="14"/>
  <c r="U96" i="14"/>
  <c r="U97" i="14"/>
  <c r="U98" i="14"/>
  <c r="U99" i="14"/>
  <c r="U100" i="14"/>
  <c r="U101" i="14"/>
  <c r="U102" i="14"/>
  <c r="U103" i="14"/>
  <c r="U104" i="14"/>
  <c r="U105" i="14"/>
  <c r="U106" i="14"/>
  <c r="U107" i="14"/>
  <c r="U108" i="14"/>
  <c r="U109" i="14"/>
  <c r="U110" i="14"/>
  <c r="U111" i="14"/>
  <c r="U61" i="14"/>
  <c r="U62" i="14"/>
  <c r="U63" i="14"/>
  <c r="U64" i="14"/>
  <c r="U66" i="14"/>
  <c r="U67" i="14"/>
  <c r="U7" i="14"/>
  <c r="U32" i="14" s="1"/>
  <c r="U8" i="14"/>
  <c r="U33" i="14" s="1"/>
  <c r="U9" i="14"/>
  <c r="U34" i="14" s="1"/>
  <c r="U10" i="14"/>
  <c r="U35" i="14" s="1"/>
  <c r="U11" i="14"/>
  <c r="U36" i="14" s="1"/>
  <c r="U12" i="14"/>
  <c r="U37" i="14" s="1"/>
  <c r="U13" i="14"/>
  <c r="U38" i="14" s="1"/>
  <c r="U14" i="14"/>
  <c r="U39" i="14" s="1"/>
  <c r="U15" i="14"/>
  <c r="U40" i="14" s="1"/>
  <c r="U16" i="14"/>
  <c r="U41" i="14" s="1"/>
  <c r="U17" i="14"/>
  <c r="U42" i="14" s="1"/>
  <c r="U18" i="14"/>
  <c r="U43" i="14" s="1"/>
  <c r="U20" i="14"/>
  <c r="U45" i="14" s="1"/>
  <c r="U21" i="14"/>
  <c r="U47" i="14" s="1"/>
  <c r="U22" i="14"/>
  <c r="U46" i="14" s="1"/>
  <c r="U23" i="14"/>
  <c r="U48" i="14" s="1"/>
  <c r="U24" i="14"/>
  <c r="U49" i="14" s="1"/>
  <c r="U25" i="14"/>
  <c r="U50" i="14" s="1"/>
  <c r="U26" i="14"/>
  <c r="U51" i="14" s="1"/>
  <c r="U27" i="14"/>
  <c r="U52" i="14" s="1"/>
  <c r="V5" i="14"/>
  <c r="S139" i="14"/>
  <c r="S143" i="14"/>
  <c r="S147" i="14"/>
  <c r="S151" i="14"/>
  <c r="S138" i="14"/>
  <c r="S142" i="14"/>
  <c r="S146" i="14"/>
  <c r="S148" i="14"/>
  <c r="T65" i="14"/>
  <c r="T68" i="14" s="1"/>
  <c r="T19" i="14"/>
  <c r="T44" i="14" s="1"/>
  <c r="T95" i="14"/>
  <c r="T151" i="14" s="1"/>
  <c r="T90" i="14"/>
  <c r="T136" i="14" s="1"/>
  <c r="T170" i="14"/>
  <c r="K37" i="4"/>
  <c r="C35" i="10"/>
  <c r="T34" i="11" s="1"/>
  <c r="E27" i="10"/>
  <c r="V27" i="11" s="1"/>
  <c r="V19" i="11"/>
  <c r="E35" i="10"/>
  <c r="V34" i="11" s="1"/>
  <c r="I39" i="16"/>
  <c r="G35" i="11" s="1"/>
  <c r="L36" i="4"/>
  <c r="L35" i="4"/>
  <c r="I37" i="4"/>
  <c r="G10" i="10"/>
  <c r="X11" i="11" s="1"/>
  <c r="G9" i="10"/>
  <c r="X10" i="11" s="1"/>
  <c r="L38" i="16"/>
  <c r="J34" i="11" s="1"/>
  <c r="L36" i="16"/>
  <c r="J32" i="11" s="1"/>
  <c r="J34" i="16"/>
  <c r="H30" i="11" s="1"/>
  <c r="L37" i="16"/>
  <c r="J33" i="11" s="1"/>
  <c r="K34" i="16"/>
  <c r="I30" i="11" s="1"/>
  <c r="L27" i="4"/>
  <c r="G13" i="10"/>
  <c r="X14" i="11" s="1"/>
  <c r="G12" i="10"/>
  <c r="X13" i="11" s="1"/>
  <c r="D11" i="10"/>
  <c r="U12" i="11" s="1"/>
  <c r="W5" i="14"/>
  <c r="G7" i="10"/>
  <c r="X8" i="11" s="1"/>
  <c r="D6" i="10"/>
  <c r="U7" i="11" s="1"/>
  <c r="G8" i="10"/>
  <c r="X9" i="11" s="1"/>
  <c r="L29" i="16"/>
  <c r="J27" i="11" s="1"/>
  <c r="J32" i="4"/>
  <c r="K39" i="16"/>
  <c r="I35" i="11" s="1"/>
  <c r="L40" i="16"/>
  <c r="J36" i="11" s="1"/>
  <c r="H39" i="16"/>
  <c r="F35" i="11" s="1"/>
  <c r="E32" i="10"/>
  <c r="V31" i="11" s="1"/>
  <c r="K32" i="4"/>
  <c r="K40" i="4" s="1"/>
  <c r="L34" i="4"/>
  <c r="L42" i="16"/>
  <c r="J38" i="11" s="1"/>
  <c r="J37" i="4"/>
  <c r="D22" i="10"/>
  <c r="D25" i="10"/>
  <c r="U25" i="11" s="1"/>
  <c r="D26" i="10"/>
  <c r="D21" i="10"/>
  <c r="D23" i="10"/>
  <c r="D20" i="10"/>
  <c r="U20" i="11" s="1"/>
  <c r="I32" i="4"/>
  <c r="C27" i="10"/>
  <c r="T27" i="11" s="1"/>
  <c r="H34" i="16"/>
  <c r="F30" i="11" s="1"/>
  <c r="L35" i="16"/>
  <c r="J31" i="11" s="1"/>
  <c r="H37" i="4"/>
  <c r="L38" i="4"/>
  <c r="L39" i="4"/>
  <c r="I34" i="16"/>
  <c r="G30" i="11" s="1"/>
  <c r="J39" i="16"/>
  <c r="H35" i="11" s="1"/>
  <c r="L41" i="16"/>
  <c r="J37" i="11" s="1"/>
  <c r="H32" i="4"/>
  <c r="L33" i="4"/>
  <c r="T5" i="13"/>
  <c r="I48" i="4"/>
  <c r="C48" i="10" s="1"/>
  <c r="T46" i="11" s="1"/>
  <c r="J57" i="16"/>
  <c r="H51" i="11" s="1"/>
  <c r="J52" i="16"/>
  <c r="H46" i="11" s="1"/>
  <c r="J51" i="4"/>
  <c r="I58" i="16"/>
  <c r="G52" i="11" s="1"/>
  <c r="H52" i="16"/>
  <c r="F46" i="11" s="1"/>
  <c r="K49" i="4"/>
  <c r="H53" i="16"/>
  <c r="F47" i="11" s="1"/>
  <c r="I49" i="4"/>
  <c r="H54" i="16"/>
  <c r="F48" i="11" s="1"/>
  <c r="K51" i="4"/>
  <c r="H50" i="4"/>
  <c r="K53" i="4"/>
  <c r="J54" i="16"/>
  <c r="H48" i="11" s="1"/>
  <c r="J53" i="4"/>
  <c r="H57" i="16"/>
  <c r="F51" i="11" s="1"/>
  <c r="I53" i="4"/>
  <c r="I54" i="16"/>
  <c r="G48" i="11" s="1"/>
  <c r="H48" i="4"/>
  <c r="I51" i="16"/>
  <c r="G45" i="11" s="1"/>
  <c r="I52" i="16"/>
  <c r="G46" i="11" s="1"/>
  <c r="K53" i="16"/>
  <c r="I47" i="11" s="1"/>
  <c r="K48" i="4"/>
  <c r="E48" i="10" s="1"/>
  <c r="V46" i="11" s="1"/>
  <c r="J58" i="16"/>
  <c r="H52" i="11" s="1"/>
  <c r="J51" i="16"/>
  <c r="H45" i="11" s="1"/>
  <c r="J49" i="4"/>
  <c r="I53" i="16"/>
  <c r="G47" i="11" s="1"/>
  <c r="H58" i="16"/>
  <c r="F52" i="11" s="1"/>
  <c r="I54" i="4"/>
  <c r="I56" i="16"/>
  <c r="G50" i="11" s="1"/>
  <c r="H49" i="4"/>
  <c r="H51" i="16"/>
  <c r="F45" i="11" s="1"/>
  <c r="I50" i="4"/>
  <c r="J54" i="4"/>
  <c r="K54" i="4"/>
  <c r="H53" i="4"/>
  <c r="K58" i="16"/>
  <c r="I52" i="11" s="1"/>
  <c r="S20" i="13"/>
  <c r="S18" i="13"/>
  <c r="S22" i="13"/>
  <c r="S45" i="13" s="1"/>
  <c r="S25" i="13"/>
  <c r="J50" i="4"/>
  <c r="H51" i="4"/>
  <c r="K57" i="16"/>
  <c r="I51" i="11" s="1"/>
  <c r="I57" i="16"/>
  <c r="G51" i="11" s="1"/>
  <c r="J56" i="16"/>
  <c r="H50" i="11" s="1"/>
  <c r="J48" i="4"/>
  <c r="K56" i="16"/>
  <c r="I50" i="11" s="1"/>
  <c r="K52" i="16"/>
  <c r="I46" i="11" s="1"/>
  <c r="H56" i="16"/>
  <c r="F50" i="11" s="1"/>
  <c r="S11" i="13"/>
  <c r="S9" i="13"/>
  <c r="S13" i="13"/>
  <c r="S16" i="13"/>
  <c r="K50" i="4"/>
  <c r="J53" i="16"/>
  <c r="H47" i="11" s="1"/>
  <c r="K54" i="16"/>
  <c r="I48" i="11" s="1"/>
  <c r="K51" i="16"/>
  <c r="I45" i="11" s="1"/>
  <c r="H54" i="4"/>
  <c r="I51" i="4"/>
  <c r="S24" i="13"/>
  <c r="S26" i="13"/>
  <c r="S12" i="13"/>
  <c r="S15" i="13"/>
  <c r="S23" i="13"/>
  <c r="S8" i="13"/>
  <c r="S14" i="13"/>
  <c r="S21" i="13"/>
  <c r="S46" i="13" s="1"/>
  <c r="S17" i="13"/>
  <c r="S43" i="13" l="1"/>
  <c r="S51" i="13" s="1"/>
  <c r="U123" i="14"/>
  <c r="S137" i="14"/>
  <c r="U129" i="14"/>
  <c r="U121" i="14"/>
  <c r="T49" i="13"/>
  <c r="T47" i="13"/>
  <c r="T42" i="13"/>
  <c r="T40" i="13"/>
  <c r="T38" i="13"/>
  <c r="T50" i="13"/>
  <c r="T48" i="13"/>
  <c r="T44" i="13"/>
  <c r="T41" i="13"/>
  <c r="T39" i="13"/>
  <c r="T37" i="13"/>
  <c r="T35" i="13"/>
  <c r="T33" i="13"/>
  <c r="T36" i="13"/>
  <c r="T32" i="13"/>
  <c r="T31" i="13" s="1"/>
  <c r="U175" i="14"/>
  <c r="U127" i="14"/>
  <c r="U119" i="14"/>
  <c r="U173" i="14"/>
  <c r="U125" i="14"/>
  <c r="U171" i="14"/>
  <c r="U117" i="14"/>
  <c r="S132" i="14"/>
  <c r="U130" i="14"/>
  <c r="U128" i="14"/>
  <c r="U176" i="14"/>
  <c r="U174" i="14"/>
  <c r="U172" i="14"/>
  <c r="T140" i="14"/>
  <c r="U126" i="14"/>
  <c r="T145" i="14"/>
  <c r="T144" i="14"/>
  <c r="T152" i="14"/>
  <c r="T153" i="14"/>
  <c r="T138" i="14"/>
  <c r="T142" i="14"/>
  <c r="T146" i="14"/>
  <c r="T148" i="14"/>
  <c r="T141" i="14"/>
  <c r="T149" i="14"/>
  <c r="W158" i="14"/>
  <c r="W169" i="14" s="1"/>
  <c r="W159" i="14"/>
  <c r="W160" i="14"/>
  <c r="W171" i="14" s="1"/>
  <c r="W161" i="14"/>
  <c r="W162" i="14"/>
  <c r="W163" i="14"/>
  <c r="W164" i="14"/>
  <c r="W175" i="14" s="1"/>
  <c r="W165" i="14"/>
  <c r="W115" i="14"/>
  <c r="W73" i="14"/>
  <c r="W74" i="14"/>
  <c r="W75" i="14"/>
  <c r="W76" i="14"/>
  <c r="W77" i="14"/>
  <c r="W78" i="14"/>
  <c r="W79" i="14"/>
  <c r="W80" i="14"/>
  <c r="W81" i="14"/>
  <c r="W123" i="14" s="1"/>
  <c r="W82" i="14"/>
  <c r="W83" i="14"/>
  <c r="W84" i="14"/>
  <c r="W85" i="14"/>
  <c r="W86" i="14"/>
  <c r="W87" i="14"/>
  <c r="W88" i="14"/>
  <c r="W89" i="14"/>
  <c r="W131" i="14" s="1"/>
  <c r="W91" i="14"/>
  <c r="W92" i="14"/>
  <c r="W93" i="14"/>
  <c r="W94" i="14"/>
  <c r="W96" i="14"/>
  <c r="W97" i="14"/>
  <c r="W98" i="14"/>
  <c r="W99" i="14"/>
  <c r="W100" i="14"/>
  <c r="W101" i="14"/>
  <c r="W102" i="14"/>
  <c r="W103" i="14"/>
  <c r="W104" i="14"/>
  <c r="W105" i="14"/>
  <c r="W106" i="14"/>
  <c r="W107" i="14"/>
  <c r="W108" i="14"/>
  <c r="W109" i="14"/>
  <c r="W110" i="14"/>
  <c r="W111" i="14"/>
  <c r="W61" i="14"/>
  <c r="W62" i="14"/>
  <c r="W63" i="14"/>
  <c r="W64" i="14"/>
  <c r="W66" i="14"/>
  <c r="W67" i="14"/>
  <c r="W7" i="14"/>
  <c r="W32" i="14" s="1"/>
  <c r="W8" i="14"/>
  <c r="W33" i="14" s="1"/>
  <c r="W9" i="14"/>
  <c r="W34" i="14" s="1"/>
  <c r="W10" i="14"/>
  <c r="W35" i="14" s="1"/>
  <c r="W11" i="14"/>
  <c r="W36" i="14" s="1"/>
  <c r="W12" i="14"/>
  <c r="W37" i="14" s="1"/>
  <c r="W13" i="14"/>
  <c r="W38" i="14" s="1"/>
  <c r="W14" i="14"/>
  <c r="W39" i="14" s="1"/>
  <c r="W15" i="14"/>
  <c r="W40" i="14" s="1"/>
  <c r="W16" i="14"/>
  <c r="W41" i="14" s="1"/>
  <c r="W17" i="14"/>
  <c r="W42" i="14" s="1"/>
  <c r="W18" i="14"/>
  <c r="W43" i="14" s="1"/>
  <c r="W20" i="14"/>
  <c r="W45" i="14" s="1"/>
  <c r="W21" i="14"/>
  <c r="W47" i="14" s="1"/>
  <c r="W22" i="14"/>
  <c r="W46" i="14" s="1"/>
  <c r="W23" i="14"/>
  <c r="W48" i="14" s="1"/>
  <c r="W24" i="14"/>
  <c r="W49" i="14" s="1"/>
  <c r="W25" i="14"/>
  <c r="W50" i="14" s="1"/>
  <c r="W26" i="14"/>
  <c r="W51" i="14" s="1"/>
  <c r="W27" i="14"/>
  <c r="W52" i="14" s="1"/>
  <c r="T133" i="14"/>
  <c r="T135" i="14"/>
  <c r="T150" i="14"/>
  <c r="T134" i="14"/>
  <c r="T139" i="14"/>
  <c r="T143" i="14"/>
  <c r="T147" i="14"/>
  <c r="V158" i="14"/>
  <c r="V169" i="14" s="1"/>
  <c r="V159" i="14"/>
  <c r="V160" i="14"/>
  <c r="V161" i="14"/>
  <c r="V162" i="14"/>
  <c r="V163" i="14"/>
  <c r="V164" i="14"/>
  <c r="V165" i="14"/>
  <c r="V115" i="14"/>
  <c r="V73" i="14"/>
  <c r="V74" i="14"/>
  <c r="V75" i="14"/>
  <c r="V117" i="14" s="1"/>
  <c r="V76" i="14"/>
  <c r="V77" i="14"/>
  <c r="V78" i="14"/>
  <c r="V79" i="14"/>
  <c r="V80" i="14"/>
  <c r="V81" i="14"/>
  <c r="V123" i="14" s="1"/>
  <c r="V82" i="14"/>
  <c r="V83" i="14"/>
  <c r="V125" i="14" s="1"/>
  <c r="V84" i="14"/>
  <c r="V85" i="14"/>
  <c r="V86" i="14"/>
  <c r="V87" i="14"/>
  <c r="V88" i="14"/>
  <c r="V89" i="14"/>
  <c r="V131" i="14" s="1"/>
  <c r="V91" i="14"/>
  <c r="V92" i="14"/>
  <c r="V93" i="14"/>
  <c r="V94" i="14"/>
  <c r="V96" i="14"/>
  <c r="V97" i="14"/>
  <c r="V98" i="14"/>
  <c r="V99" i="14"/>
  <c r="V100" i="14"/>
  <c r="V101" i="14"/>
  <c r="V102" i="14"/>
  <c r="V103" i="14"/>
  <c r="V104" i="14"/>
  <c r="V105" i="14"/>
  <c r="V106" i="14"/>
  <c r="V107" i="14"/>
  <c r="V108" i="14"/>
  <c r="V109" i="14"/>
  <c r="V110" i="14"/>
  <c r="V111" i="14"/>
  <c r="V61" i="14"/>
  <c r="V62" i="14"/>
  <c r="V63" i="14"/>
  <c r="V64" i="14"/>
  <c r="V66" i="14"/>
  <c r="V67" i="14"/>
  <c r="V7" i="14"/>
  <c r="V32" i="14" s="1"/>
  <c r="V8" i="14"/>
  <c r="V33" i="14" s="1"/>
  <c r="V9" i="14"/>
  <c r="V34" i="14" s="1"/>
  <c r="V10" i="14"/>
  <c r="V35" i="14" s="1"/>
  <c r="V11" i="14"/>
  <c r="V36" i="14" s="1"/>
  <c r="V12" i="14"/>
  <c r="V37" i="14" s="1"/>
  <c r="V13" i="14"/>
  <c r="V38" i="14" s="1"/>
  <c r="V14" i="14"/>
  <c r="V39" i="14" s="1"/>
  <c r="V15" i="14"/>
  <c r="V40" i="14" s="1"/>
  <c r="V16" i="14"/>
  <c r="V41" i="14" s="1"/>
  <c r="V17" i="14"/>
  <c r="V42" i="14" s="1"/>
  <c r="V18" i="14"/>
  <c r="V43" i="14" s="1"/>
  <c r="V20" i="14"/>
  <c r="V45" i="14" s="1"/>
  <c r="V21" i="14"/>
  <c r="V47" i="14" s="1"/>
  <c r="V22" i="14"/>
  <c r="V46" i="14" s="1"/>
  <c r="V23" i="14"/>
  <c r="V48" i="14" s="1"/>
  <c r="V24" i="14"/>
  <c r="V49" i="14" s="1"/>
  <c r="V25" i="14"/>
  <c r="V50" i="14" s="1"/>
  <c r="V26" i="14"/>
  <c r="V51" i="14" s="1"/>
  <c r="V27" i="14"/>
  <c r="V52" i="14" s="1"/>
  <c r="U19" i="14"/>
  <c r="U44" i="14" s="1"/>
  <c r="U65" i="14"/>
  <c r="U60" i="14"/>
  <c r="U95" i="14"/>
  <c r="U150" i="14" s="1"/>
  <c r="U90" i="14"/>
  <c r="U135" i="14" s="1"/>
  <c r="U124" i="14"/>
  <c r="U122" i="14"/>
  <c r="U120" i="14"/>
  <c r="U118" i="14"/>
  <c r="U116" i="14"/>
  <c r="U170" i="14"/>
  <c r="U143" i="14"/>
  <c r="E50" i="10"/>
  <c r="V48" i="11" s="1"/>
  <c r="C50" i="10"/>
  <c r="T48" i="11" s="1"/>
  <c r="G23" i="10"/>
  <c r="X23" i="11" s="1"/>
  <c r="U23" i="11"/>
  <c r="G26" i="10"/>
  <c r="X26" i="11" s="1"/>
  <c r="U26" i="11"/>
  <c r="G22" i="10"/>
  <c r="X22" i="11" s="1"/>
  <c r="U22" i="11"/>
  <c r="G21" i="10"/>
  <c r="X21" i="11" s="1"/>
  <c r="U21" i="11"/>
  <c r="E40" i="10"/>
  <c r="V39" i="11" s="1"/>
  <c r="I43" i="16"/>
  <c r="G39" i="11" s="1"/>
  <c r="D14" i="10"/>
  <c r="U15" i="11" s="1"/>
  <c r="K43" i="16"/>
  <c r="I39" i="11" s="1"/>
  <c r="L37" i="4"/>
  <c r="I40" i="4"/>
  <c r="J43" i="16"/>
  <c r="H39" i="11" s="1"/>
  <c r="G6" i="10"/>
  <c r="X7" i="11" s="1"/>
  <c r="S7" i="13"/>
  <c r="J55" i="16"/>
  <c r="H49" i="11" s="1"/>
  <c r="J50" i="16"/>
  <c r="H44" i="11" s="1"/>
  <c r="G11" i="10"/>
  <c r="X12" i="11" s="1"/>
  <c r="L54" i="4"/>
  <c r="S10" i="13"/>
  <c r="J47" i="4"/>
  <c r="L51" i="4"/>
  <c r="L49" i="4"/>
  <c r="K47" i="4"/>
  <c r="H47" i="4"/>
  <c r="L48" i="4"/>
  <c r="J52" i="4"/>
  <c r="L39" i="16"/>
  <c r="J35" i="11" s="1"/>
  <c r="J40" i="4"/>
  <c r="K50" i="16"/>
  <c r="I44" i="11" s="1"/>
  <c r="H55" i="16"/>
  <c r="F49" i="11" s="1"/>
  <c r="L56" i="16"/>
  <c r="J50" i="11" s="1"/>
  <c r="S19" i="13"/>
  <c r="I55" i="16"/>
  <c r="G49" i="11" s="1"/>
  <c r="L54" i="16"/>
  <c r="J48" i="11" s="1"/>
  <c r="L52" i="16"/>
  <c r="J46" i="11" s="1"/>
  <c r="L32" i="4"/>
  <c r="H40" i="4"/>
  <c r="C32" i="10"/>
  <c r="T31" i="11" s="1"/>
  <c r="I52" i="4"/>
  <c r="K52" i="4"/>
  <c r="I47" i="4"/>
  <c r="K55" i="16"/>
  <c r="I49" i="11" s="1"/>
  <c r="L53" i="4"/>
  <c r="H52" i="4"/>
  <c r="H50" i="16"/>
  <c r="F44" i="11" s="1"/>
  <c r="L51" i="16"/>
  <c r="J45" i="11" s="1"/>
  <c r="L58" i="16"/>
  <c r="J52" i="11" s="1"/>
  <c r="I50" i="16"/>
  <c r="G44" i="11" s="1"/>
  <c r="L57" i="16"/>
  <c r="J51" i="11" s="1"/>
  <c r="L50" i="4"/>
  <c r="L53" i="16"/>
  <c r="J47" i="11" s="1"/>
  <c r="W5" i="13"/>
  <c r="K65" i="4"/>
  <c r="E65" i="10" s="1"/>
  <c r="I63" i="4"/>
  <c r="C63" i="10" s="1"/>
  <c r="J66" i="4"/>
  <c r="J74" i="16"/>
  <c r="H65" i="11" s="1"/>
  <c r="J69" i="16"/>
  <c r="H60" i="11" s="1"/>
  <c r="I68" i="4"/>
  <c r="K72" i="16"/>
  <c r="I63" i="11" s="1"/>
  <c r="I69" i="4"/>
  <c r="K73" i="16"/>
  <c r="I64" i="11" s="1"/>
  <c r="I67" i="16"/>
  <c r="G58" i="11" s="1"/>
  <c r="K74" i="16"/>
  <c r="I65" i="11" s="1"/>
  <c r="I68" i="16"/>
  <c r="G59" i="11" s="1"/>
  <c r="H65" i="4"/>
  <c r="I74" i="16"/>
  <c r="G65" i="11" s="1"/>
  <c r="J69" i="4"/>
  <c r="J63" i="4"/>
  <c r="J68" i="16"/>
  <c r="H59" i="11" s="1"/>
  <c r="K64" i="4"/>
  <c r="K67" i="16"/>
  <c r="I58" i="11" s="1"/>
  <c r="I72" i="16"/>
  <c r="G63" i="11" s="1"/>
  <c r="K66" i="4"/>
  <c r="K69" i="16"/>
  <c r="I60" i="11" s="1"/>
  <c r="K70" i="16"/>
  <c r="I61" i="11" s="1"/>
  <c r="K63" i="4"/>
  <c r="E63" i="10" s="1"/>
  <c r="J65" i="4"/>
  <c r="J72" i="16"/>
  <c r="H63" i="11" s="1"/>
  <c r="K69" i="4"/>
  <c r="I70" i="16"/>
  <c r="G61" i="11" s="1"/>
  <c r="I64" i="4"/>
  <c r="K68" i="16"/>
  <c r="I59" i="11" s="1"/>
  <c r="I73" i="16"/>
  <c r="G64" i="11" s="1"/>
  <c r="I66" i="4"/>
  <c r="K68" i="4"/>
  <c r="J68" i="4"/>
  <c r="J67" i="16"/>
  <c r="H58" i="11" s="1"/>
  <c r="H68" i="4"/>
  <c r="H64" i="4"/>
  <c r="I69" i="16"/>
  <c r="G60" i="11" s="1"/>
  <c r="T14" i="13"/>
  <c r="T17" i="13"/>
  <c r="T21" i="13"/>
  <c r="T46" i="13" s="1"/>
  <c r="T20" i="13"/>
  <c r="J64" i="4"/>
  <c r="H66" i="4"/>
  <c r="H63" i="4"/>
  <c r="H72" i="16"/>
  <c r="F63" i="11" s="1"/>
  <c r="H68" i="16"/>
  <c r="F59" i="11" s="1"/>
  <c r="I65" i="4"/>
  <c r="C65" i="10" s="1"/>
  <c r="J73" i="16"/>
  <c r="H64" i="11" s="1"/>
  <c r="H74" i="16"/>
  <c r="F65" i="11" s="1"/>
  <c r="H70" i="16"/>
  <c r="F61" i="11" s="1"/>
  <c r="H67" i="16"/>
  <c r="F58" i="11" s="1"/>
  <c r="T23" i="13"/>
  <c r="T26" i="13"/>
  <c r="T8" i="13"/>
  <c r="T12" i="13"/>
  <c r="T11" i="13"/>
  <c r="J70" i="16"/>
  <c r="H61" i="11" s="1"/>
  <c r="H69" i="16"/>
  <c r="F60" i="11" s="1"/>
  <c r="H69" i="4"/>
  <c r="H73" i="16"/>
  <c r="F64" i="11" s="1"/>
  <c r="T22" i="13"/>
  <c r="T45" i="13" s="1"/>
  <c r="T24" i="13"/>
  <c r="T13" i="13"/>
  <c r="T18" i="13"/>
  <c r="T25" i="13"/>
  <c r="T9" i="13"/>
  <c r="T16" i="13"/>
  <c r="T15" i="13"/>
  <c r="L34" i="16"/>
  <c r="J30" i="11" s="1"/>
  <c r="H43" i="16"/>
  <c r="F39" i="11" s="1"/>
  <c r="D19" i="10"/>
  <c r="U19" i="11" s="1"/>
  <c r="G20" i="10"/>
  <c r="X20" i="11" s="1"/>
  <c r="D24" i="10"/>
  <c r="U24" i="11" s="1"/>
  <c r="G25" i="10"/>
  <c r="X25" i="11" s="1"/>
  <c r="V129" i="14" l="1"/>
  <c r="W125" i="14"/>
  <c r="W117" i="14"/>
  <c r="V121" i="14"/>
  <c r="W127" i="14"/>
  <c r="W119" i="14"/>
  <c r="V127" i="14"/>
  <c r="V119" i="14"/>
  <c r="W173" i="14"/>
  <c r="T137" i="14"/>
  <c r="W50" i="13"/>
  <c r="W48" i="13"/>
  <c r="W44" i="13"/>
  <c r="W41" i="13"/>
  <c r="W39" i="13"/>
  <c r="W35" i="13"/>
  <c r="W49" i="13"/>
  <c r="W47" i="13"/>
  <c r="W42" i="13"/>
  <c r="W40" i="13"/>
  <c r="W38" i="13"/>
  <c r="W36" i="13"/>
  <c r="W32" i="13"/>
  <c r="W37" i="13"/>
  <c r="W33" i="13"/>
  <c r="T34" i="13"/>
  <c r="T43" i="13"/>
  <c r="T51" i="13" s="1"/>
  <c r="W129" i="14"/>
  <c r="W121" i="14"/>
  <c r="W176" i="14"/>
  <c r="W174" i="14"/>
  <c r="W172" i="14"/>
  <c r="V176" i="14"/>
  <c r="V173" i="14"/>
  <c r="V171" i="14"/>
  <c r="V130" i="14"/>
  <c r="V128" i="14"/>
  <c r="V175" i="14"/>
  <c r="V174" i="14"/>
  <c r="W130" i="14"/>
  <c r="W128" i="14"/>
  <c r="U151" i="14"/>
  <c r="U140" i="14"/>
  <c r="V126" i="14"/>
  <c r="U139" i="14"/>
  <c r="U147" i="14"/>
  <c r="U144" i="14"/>
  <c r="U136" i="14"/>
  <c r="U141" i="14"/>
  <c r="U145" i="14"/>
  <c r="U149" i="14"/>
  <c r="U153" i="14"/>
  <c r="U138" i="14"/>
  <c r="U142" i="14"/>
  <c r="U146" i="14"/>
  <c r="U148" i="14"/>
  <c r="V172" i="14"/>
  <c r="W126" i="14"/>
  <c r="U152" i="14"/>
  <c r="U134" i="14"/>
  <c r="U133" i="14"/>
  <c r="U68" i="14"/>
  <c r="V19" i="14"/>
  <c r="V44" i="14" s="1"/>
  <c r="V65" i="14"/>
  <c r="V60" i="14"/>
  <c r="V95" i="14"/>
  <c r="V152" i="14" s="1"/>
  <c r="V90" i="14"/>
  <c r="V135" i="14" s="1"/>
  <c r="V124" i="14"/>
  <c r="V122" i="14"/>
  <c r="V120" i="14"/>
  <c r="V118" i="14"/>
  <c r="V116" i="14"/>
  <c r="V170" i="14"/>
  <c r="T132" i="14"/>
  <c r="W19" i="14"/>
  <c r="W44" i="14" s="1"/>
  <c r="W65" i="14"/>
  <c r="W60" i="14"/>
  <c r="W95" i="14"/>
  <c r="W150" i="14" s="1"/>
  <c r="W90" i="14"/>
  <c r="W135" i="14" s="1"/>
  <c r="W124" i="14"/>
  <c r="W122" i="14"/>
  <c r="W120" i="14"/>
  <c r="W118" i="14"/>
  <c r="W116" i="14"/>
  <c r="W170" i="14"/>
  <c r="G24" i="10"/>
  <c r="X24" i="11" s="1"/>
  <c r="J66" i="16"/>
  <c r="H57" i="11" s="1"/>
  <c r="G14" i="10"/>
  <c r="X15" i="11" s="1"/>
  <c r="S27" i="13"/>
  <c r="L43" i="16"/>
  <c r="J39" i="11" s="1"/>
  <c r="L69" i="4"/>
  <c r="L66" i="4"/>
  <c r="L40" i="4"/>
  <c r="L74" i="16"/>
  <c r="J65" i="11" s="1"/>
  <c r="J71" i="16"/>
  <c r="H62" i="11" s="1"/>
  <c r="I66" i="16"/>
  <c r="G57" i="11" s="1"/>
  <c r="I67" i="4"/>
  <c r="L73" i="16"/>
  <c r="J64" i="11" s="1"/>
  <c r="K67" i="4"/>
  <c r="J59" i="16"/>
  <c r="H53" i="11" s="1"/>
  <c r="X9" i="14"/>
  <c r="L72" i="16"/>
  <c r="J63" i="11" s="1"/>
  <c r="H71" i="16"/>
  <c r="F62" i="11" s="1"/>
  <c r="T19" i="13"/>
  <c r="J67" i="4"/>
  <c r="I62" i="4"/>
  <c r="H59" i="16"/>
  <c r="F53" i="11" s="1"/>
  <c r="L50" i="16"/>
  <c r="J44" i="11" s="1"/>
  <c r="D34" i="10"/>
  <c r="D33" i="10"/>
  <c r="U32" i="11" s="1"/>
  <c r="D36" i="10"/>
  <c r="D35" i="10"/>
  <c r="U34" i="11" s="1"/>
  <c r="D38" i="10"/>
  <c r="U37" i="11" s="1"/>
  <c r="D39" i="10"/>
  <c r="T10" i="13"/>
  <c r="H62" i="4"/>
  <c r="L63" i="4"/>
  <c r="L64" i="4"/>
  <c r="L65" i="4"/>
  <c r="I59" i="16"/>
  <c r="G53" i="11" s="1"/>
  <c r="L52" i="4"/>
  <c r="L55" i="16"/>
  <c r="J49" i="11" s="1"/>
  <c r="K55" i="4"/>
  <c r="D27" i="10"/>
  <c r="U27" i="11" s="1"/>
  <c r="G19" i="10"/>
  <c r="X19" i="11" s="1"/>
  <c r="H66" i="16"/>
  <c r="F57" i="11" s="1"/>
  <c r="L67" i="16"/>
  <c r="J58" i="11" s="1"/>
  <c r="H67" i="4"/>
  <c r="L68" i="4"/>
  <c r="E62" i="10"/>
  <c r="E70" i="10" s="1"/>
  <c r="K62" i="4"/>
  <c r="I71" i="16"/>
  <c r="G62" i="11" s="1"/>
  <c r="J62" i="4"/>
  <c r="J83" i="4"/>
  <c r="J78" i="4"/>
  <c r="J86" i="16"/>
  <c r="H84" i="4"/>
  <c r="I90" i="16"/>
  <c r="H84" i="16"/>
  <c r="K78" i="4"/>
  <c r="E78" i="10" s="1"/>
  <c r="V59" i="11" s="1"/>
  <c r="H85" i="16"/>
  <c r="H81" i="4"/>
  <c r="H86" i="16"/>
  <c r="K90" i="16"/>
  <c r="J84" i="4"/>
  <c r="J90" i="16"/>
  <c r="J84" i="16"/>
  <c r="H79" i="4"/>
  <c r="K83" i="4"/>
  <c r="K88" i="16"/>
  <c r="I83" i="4"/>
  <c r="K84" i="16"/>
  <c r="I79" i="4"/>
  <c r="H78" i="4"/>
  <c r="J80" i="4"/>
  <c r="J88" i="16"/>
  <c r="K81" i="4"/>
  <c r="K86" i="16"/>
  <c r="H80" i="4"/>
  <c r="K83" i="16"/>
  <c r="K89" i="16"/>
  <c r="K80" i="4"/>
  <c r="E80" i="10" s="1"/>
  <c r="V61" i="11" s="1"/>
  <c r="H83" i="16"/>
  <c r="H83" i="4"/>
  <c r="J81" i="4"/>
  <c r="J83" i="16"/>
  <c r="I81" i="4"/>
  <c r="K79" i="4"/>
  <c r="I89" i="16"/>
  <c r="W26" i="13"/>
  <c r="W25" i="13"/>
  <c r="W24" i="13"/>
  <c r="W22" i="13"/>
  <c r="W45" i="13" s="1"/>
  <c r="W21" i="13"/>
  <c r="W46" i="13" s="1"/>
  <c r="I78" i="4"/>
  <c r="C78" i="10" s="1"/>
  <c r="T59" i="11" s="1"/>
  <c r="J79" i="4"/>
  <c r="I80" i="4"/>
  <c r="C80" i="10" s="1"/>
  <c r="T61" i="11" s="1"/>
  <c r="H90" i="16"/>
  <c r="I88" i="16"/>
  <c r="I84" i="4"/>
  <c r="W23" i="13"/>
  <c r="W11" i="13"/>
  <c r="W8" i="13"/>
  <c r="J89" i="16"/>
  <c r="H89" i="16"/>
  <c r="I86" i="16"/>
  <c r="I83" i="16"/>
  <c r="H88" i="16"/>
  <c r="W17" i="13"/>
  <c r="W16" i="13"/>
  <c r="W15" i="13"/>
  <c r="W13" i="13"/>
  <c r="W12" i="13"/>
  <c r="W9" i="13"/>
  <c r="J85" i="16"/>
  <c r="I85" i="16"/>
  <c r="K84" i="4"/>
  <c r="W18" i="13"/>
  <c r="W20" i="13"/>
  <c r="I84" i="16"/>
  <c r="W14" i="13"/>
  <c r="K85" i="16"/>
  <c r="I55" i="4"/>
  <c r="K59" i="16"/>
  <c r="I53" i="11" s="1"/>
  <c r="J55" i="4"/>
  <c r="L69" i="16"/>
  <c r="J60" i="11" s="1"/>
  <c r="T7" i="13"/>
  <c r="L70" i="16"/>
  <c r="J61" i="11" s="1"/>
  <c r="L68" i="16"/>
  <c r="J59" i="11" s="1"/>
  <c r="K66" i="16"/>
  <c r="I57" i="11" s="1"/>
  <c r="K71" i="16"/>
  <c r="I62" i="11" s="1"/>
  <c r="C47" i="10"/>
  <c r="T45" i="11" s="1"/>
  <c r="C40" i="10"/>
  <c r="T39" i="11" s="1"/>
  <c r="L47" i="4"/>
  <c r="H55" i="4"/>
  <c r="E47" i="10"/>
  <c r="V45" i="11" s="1"/>
  <c r="W43" i="13" l="1"/>
  <c r="U137" i="14"/>
  <c r="W134" i="14"/>
  <c r="W31" i="13"/>
  <c r="W34" i="13"/>
  <c r="W51" i="13" s="1"/>
  <c r="V143" i="14"/>
  <c r="V147" i="14"/>
  <c r="V139" i="14"/>
  <c r="W147" i="14"/>
  <c r="V153" i="14"/>
  <c r="V136" i="14"/>
  <c r="W139" i="14"/>
  <c r="W143" i="14"/>
  <c r="W151" i="14"/>
  <c r="V141" i="14"/>
  <c r="V145" i="14"/>
  <c r="V149" i="14"/>
  <c r="W136" i="14"/>
  <c r="V134" i="14"/>
  <c r="W141" i="14"/>
  <c r="W145" i="14"/>
  <c r="W149" i="14"/>
  <c r="W153" i="14"/>
  <c r="V151" i="14"/>
  <c r="W140" i="14"/>
  <c r="V138" i="14"/>
  <c r="W144" i="14"/>
  <c r="V142" i="14"/>
  <c r="W138" i="14"/>
  <c r="W142" i="14"/>
  <c r="W146" i="14"/>
  <c r="W148" i="14"/>
  <c r="V140" i="14"/>
  <c r="V144" i="14"/>
  <c r="V68" i="14"/>
  <c r="U132" i="14"/>
  <c r="W152" i="14"/>
  <c r="W133" i="14"/>
  <c r="W68" i="14"/>
  <c r="V133" i="14"/>
  <c r="V150" i="14"/>
  <c r="V146" i="14"/>
  <c r="V148" i="14"/>
  <c r="G39" i="10"/>
  <c r="X38" i="11" s="1"/>
  <c r="U38" i="11"/>
  <c r="G36" i="10"/>
  <c r="X35" i="11" s="1"/>
  <c r="U35" i="11"/>
  <c r="G34" i="10"/>
  <c r="X33" i="11" s="1"/>
  <c r="U33" i="11"/>
  <c r="G27" i="10"/>
  <c r="X27" i="11" s="1"/>
  <c r="K82" i="16"/>
  <c r="J75" i="16"/>
  <c r="H66" i="11" s="1"/>
  <c r="L67" i="4"/>
  <c r="I75" i="16"/>
  <c r="G66" i="11" s="1"/>
  <c r="W7" i="13"/>
  <c r="I87" i="16"/>
  <c r="J70" i="4"/>
  <c r="D69" i="10" s="1"/>
  <c r="G69" i="10" s="1"/>
  <c r="I82" i="16"/>
  <c r="L86" i="16"/>
  <c r="K75" i="16"/>
  <c r="I66" i="11" s="1"/>
  <c r="L90" i="16"/>
  <c r="K70" i="4"/>
  <c r="W19" i="13"/>
  <c r="L89" i="16"/>
  <c r="I70" i="4"/>
  <c r="T27" i="13"/>
  <c r="L55" i="4"/>
  <c r="K57" i="4"/>
  <c r="K82" i="4"/>
  <c r="L85" i="16"/>
  <c r="L84" i="4"/>
  <c r="D32" i="10"/>
  <c r="U31" i="11" s="1"/>
  <c r="G33" i="10"/>
  <c r="X32" i="11" s="1"/>
  <c r="C62" i="10"/>
  <c r="H87" i="16"/>
  <c r="L88" i="16"/>
  <c r="H82" i="4"/>
  <c r="L83" i="4"/>
  <c r="J87" i="16"/>
  <c r="L79" i="4"/>
  <c r="K77" i="4"/>
  <c r="E55" i="10"/>
  <c r="V53" i="11" s="1"/>
  <c r="G38" i="10"/>
  <c r="X37" i="11" s="1"/>
  <c r="D37" i="10"/>
  <c r="U36" i="11" s="1"/>
  <c r="L71" i="16"/>
  <c r="J62" i="11" s="1"/>
  <c r="D53" i="10"/>
  <c r="U51" i="11" s="1"/>
  <c r="D54" i="10"/>
  <c r="U52" i="11" s="1"/>
  <c r="D51" i="10"/>
  <c r="U49" i="11" s="1"/>
  <c r="D50" i="10"/>
  <c r="U48" i="11" s="1"/>
  <c r="D48" i="10"/>
  <c r="U46" i="11" s="1"/>
  <c r="D49" i="10"/>
  <c r="U47" i="11" s="1"/>
  <c r="I77" i="4"/>
  <c r="L83" i="16"/>
  <c r="H82" i="16"/>
  <c r="L80" i="4"/>
  <c r="I82" i="4"/>
  <c r="L84" i="16"/>
  <c r="J77" i="4"/>
  <c r="L66" i="16"/>
  <c r="J57" i="11" s="1"/>
  <c r="H75" i="16"/>
  <c r="F66" i="11" s="1"/>
  <c r="L62" i="4"/>
  <c r="H70" i="4"/>
  <c r="G35" i="10"/>
  <c r="X34" i="11" s="1"/>
  <c r="C55" i="10"/>
  <c r="T53" i="11" s="1"/>
  <c r="L59" i="16"/>
  <c r="J53" i="11" s="1"/>
  <c r="W10" i="13"/>
  <c r="J82" i="16"/>
  <c r="H77" i="4"/>
  <c r="L78" i="4"/>
  <c r="K87" i="16"/>
  <c r="L81" i="4"/>
  <c r="J82" i="4"/>
  <c r="W137" i="14" l="1"/>
  <c r="W132" i="14"/>
  <c r="V132" i="14"/>
  <c r="V137" i="14"/>
  <c r="G37" i="10"/>
  <c r="X36" i="11" s="1"/>
  <c r="G32" i="10"/>
  <c r="X31" i="11" s="1"/>
  <c r="K91" i="16"/>
  <c r="D68" i="10"/>
  <c r="G68" i="10" s="1"/>
  <c r="W27" i="13"/>
  <c r="D66" i="10"/>
  <c r="G66" i="10" s="1"/>
  <c r="D63" i="10"/>
  <c r="G63" i="10" s="1"/>
  <c r="L70" i="4"/>
  <c r="L75" i="16"/>
  <c r="J66" i="11" s="1"/>
  <c r="D65" i="10"/>
  <c r="G65" i="10" s="1"/>
  <c r="D64" i="10"/>
  <c r="G64" i="10" s="1"/>
  <c r="I91" i="16"/>
  <c r="J91" i="16"/>
  <c r="H85" i="4"/>
  <c r="L77" i="4"/>
  <c r="J85" i="4"/>
  <c r="L82" i="16"/>
  <c r="H91" i="16"/>
  <c r="G50" i="10"/>
  <c r="X48" i="11" s="1"/>
  <c r="E77" i="10"/>
  <c r="V58" i="11" s="1"/>
  <c r="L82" i="4"/>
  <c r="L87" i="16"/>
  <c r="D40" i="10"/>
  <c r="C77" i="10"/>
  <c r="G51" i="10"/>
  <c r="X49" i="11" s="1"/>
  <c r="C70" i="10"/>
  <c r="I85" i="4"/>
  <c r="G49" i="10"/>
  <c r="X47" i="11" s="1"/>
  <c r="G54" i="10"/>
  <c r="X52" i="11" s="1"/>
  <c r="D47" i="10"/>
  <c r="U45" i="11" s="1"/>
  <c r="G48" i="10"/>
  <c r="X46" i="11" s="1"/>
  <c r="G53" i="10"/>
  <c r="X51" i="11" s="1"/>
  <c r="D52" i="10"/>
  <c r="U50" i="11" s="1"/>
  <c r="K85" i="4"/>
  <c r="C85" i="10" l="1"/>
  <c r="T66" i="11" s="1"/>
  <c r="T58" i="11"/>
  <c r="G40" i="10"/>
  <c r="X39" i="11" s="1"/>
  <c r="U39" i="11"/>
  <c r="D67" i="10"/>
  <c r="G67" i="10" s="1"/>
  <c r="E85" i="10"/>
  <c r="V66" i="11" s="1"/>
  <c r="D62" i="10"/>
  <c r="G62" i="10" s="1"/>
  <c r="L91" i="16"/>
  <c r="G47" i="10"/>
  <c r="X45" i="11" s="1"/>
  <c r="G52" i="10"/>
  <c r="X50" i="11" s="1"/>
  <c r="L85" i="4"/>
  <c r="D55" i="10"/>
  <c r="U53" i="11" s="1"/>
  <c r="D78" i="10"/>
  <c r="U59" i="11" s="1"/>
  <c r="D81" i="10"/>
  <c r="U62" i="11" s="1"/>
  <c r="D84" i="10"/>
  <c r="U65" i="11" s="1"/>
  <c r="D79" i="10"/>
  <c r="U60" i="11" s="1"/>
  <c r="D83" i="10"/>
  <c r="U64" i="11" s="1"/>
  <c r="D80" i="10"/>
  <c r="U61" i="11" s="1"/>
  <c r="D70" i="10" l="1"/>
  <c r="G70" i="10" s="1"/>
  <c r="G55" i="10"/>
  <c r="X53" i="11" s="1"/>
  <c r="D82" i="10"/>
  <c r="U63" i="11" s="1"/>
  <c r="G83" i="10"/>
  <c r="X64" i="11" s="1"/>
  <c r="D77" i="10"/>
  <c r="U58" i="11" s="1"/>
  <c r="G78" i="10"/>
  <c r="X59" i="11" s="1"/>
  <c r="G79" i="10"/>
  <c r="X60" i="11" s="1"/>
  <c r="G84" i="10"/>
  <c r="X65" i="11" s="1"/>
  <c r="G80" i="10"/>
  <c r="X61" i="11" s="1"/>
  <c r="G81" i="10"/>
  <c r="X62" i="11" s="1"/>
  <c r="D85" i="10" l="1"/>
  <c r="U66" i="11" s="1"/>
  <c r="G82" i="10"/>
  <c r="X63" i="11" s="1"/>
  <c r="G77" i="10"/>
  <c r="X58" i="11" s="1"/>
  <c r="G85" i="10" l="1"/>
  <c r="X66" i="11" s="1"/>
</calcChain>
</file>

<file path=xl/comments1.xml><?xml version="1.0" encoding="utf-8"?>
<comments xmlns="http://schemas.openxmlformats.org/spreadsheetml/2006/main">
  <authors>
    <author>CANCÉ Raphaël</author>
  </authors>
  <commentList>
    <comment ref="M8" authorId="0" shapeId="0">
      <text>
        <r>
          <rPr>
            <b/>
            <sz val="9"/>
            <color indexed="81"/>
            <rFont val="Tahoma"/>
            <family val="2"/>
          </rPr>
          <t>CANCÉ Raphaël:</t>
        </r>
        <r>
          <rPr>
            <sz val="9"/>
            <color indexed="81"/>
            <rFont val="Tahoma"/>
            <family val="2"/>
          </rPr>
          <t xml:space="preserve">
hors aviation
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CANCÉ Raphaël:</t>
        </r>
        <r>
          <rPr>
            <sz val="9"/>
            <color indexed="81"/>
            <rFont val="Tahoma"/>
            <family val="2"/>
          </rPr>
          <t xml:space="preserve">
hors aviation
</t>
        </r>
      </text>
    </comment>
    <comment ref="M32" authorId="0" shapeId="0">
      <text>
        <r>
          <rPr>
            <b/>
            <sz val="9"/>
            <color indexed="81"/>
            <rFont val="Tahoma"/>
            <family val="2"/>
          </rPr>
          <t>CANCÉ Raphaël:</t>
        </r>
        <r>
          <rPr>
            <sz val="9"/>
            <color indexed="81"/>
            <rFont val="Tahoma"/>
            <family val="2"/>
          </rPr>
          <t xml:space="preserve">
hors aviation
</t>
        </r>
      </text>
    </comment>
    <comment ref="M46" authorId="0" shapeId="0">
      <text>
        <r>
          <rPr>
            <b/>
            <sz val="9"/>
            <color indexed="81"/>
            <rFont val="Tahoma"/>
            <family val="2"/>
          </rPr>
          <t>CANCÉ Raphaël:</t>
        </r>
        <r>
          <rPr>
            <sz val="9"/>
            <color indexed="81"/>
            <rFont val="Tahoma"/>
            <family val="2"/>
          </rPr>
          <t xml:space="preserve">
hors aviation
</t>
        </r>
      </text>
    </comment>
    <comment ref="M59" authorId="0" shapeId="0">
      <text>
        <r>
          <rPr>
            <b/>
            <sz val="9"/>
            <color indexed="81"/>
            <rFont val="Tahoma"/>
            <family val="2"/>
          </rPr>
          <t>CANCÉ Raphaël:</t>
        </r>
        <r>
          <rPr>
            <sz val="9"/>
            <color indexed="81"/>
            <rFont val="Tahoma"/>
            <family val="2"/>
          </rPr>
          <t xml:space="preserve">
hors aviation
</t>
        </r>
      </text>
    </comment>
  </commentList>
</comments>
</file>

<file path=xl/comments2.xml><?xml version="1.0" encoding="utf-8"?>
<comments xmlns="http://schemas.openxmlformats.org/spreadsheetml/2006/main">
  <authors>
    <author>CANCÉ Raphaël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CANCÉ Raphaël:</t>
        </r>
        <r>
          <rPr>
            <sz val="9"/>
            <color indexed="81"/>
            <rFont val="Tahoma"/>
            <family val="2"/>
          </rPr>
          <t xml:space="preserve">
hors aviation
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CANCÉ Raphaël:</t>
        </r>
        <r>
          <rPr>
            <sz val="9"/>
            <color indexed="81"/>
            <rFont val="Tahoma"/>
            <family val="2"/>
          </rPr>
          <t xml:space="preserve">
hors aviation
</t>
        </r>
      </text>
    </comment>
    <comment ref="O36" authorId="0" shapeId="0">
      <text>
        <r>
          <rPr>
            <b/>
            <sz val="9"/>
            <color indexed="81"/>
            <rFont val="Tahoma"/>
            <family val="2"/>
          </rPr>
          <t>CANCÉ Raphaël:</t>
        </r>
        <r>
          <rPr>
            <sz val="9"/>
            <color indexed="81"/>
            <rFont val="Tahoma"/>
            <family val="2"/>
          </rPr>
          <t xml:space="preserve">
hors aviation
</t>
        </r>
      </text>
    </comment>
    <comment ref="O52" authorId="0" shapeId="0">
      <text>
        <r>
          <rPr>
            <b/>
            <sz val="9"/>
            <color indexed="81"/>
            <rFont val="Tahoma"/>
            <family val="2"/>
          </rPr>
          <t>CANCÉ Raphaël:</t>
        </r>
        <r>
          <rPr>
            <sz val="9"/>
            <color indexed="81"/>
            <rFont val="Tahoma"/>
            <family val="2"/>
          </rPr>
          <t xml:space="preserve">
hors aviation
</t>
        </r>
      </text>
    </comment>
    <comment ref="O68" authorId="0" shapeId="0">
      <text>
        <r>
          <rPr>
            <b/>
            <sz val="9"/>
            <color indexed="81"/>
            <rFont val="Tahoma"/>
            <family val="2"/>
          </rPr>
          <t>CANCÉ Raphaël:</t>
        </r>
        <r>
          <rPr>
            <sz val="9"/>
            <color indexed="81"/>
            <rFont val="Tahoma"/>
            <family val="2"/>
          </rPr>
          <t xml:space="preserve">
hors aviation
</t>
        </r>
      </text>
    </comment>
    <comment ref="O84" authorId="0" shapeId="0">
      <text>
        <r>
          <rPr>
            <b/>
            <sz val="9"/>
            <color indexed="81"/>
            <rFont val="Tahoma"/>
            <family val="2"/>
          </rPr>
          <t>CANCÉ Raphaël:</t>
        </r>
        <r>
          <rPr>
            <sz val="9"/>
            <color indexed="81"/>
            <rFont val="Tahoma"/>
            <family val="2"/>
          </rPr>
          <t xml:space="preserve">
hors aviation
</t>
        </r>
      </text>
    </comment>
  </commentList>
</comments>
</file>

<file path=xl/comments3.xml><?xml version="1.0" encoding="utf-8"?>
<comments xmlns="http://schemas.openxmlformats.org/spreadsheetml/2006/main">
  <authors>
    <author>CALLONNEC Gaël</author>
  </authors>
  <commentList>
    <comment ref="G16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la différence correspond au consommation de gaz du secteur 2201</t>
        </r>
      </text>
    </comment>
  </commentList>
</comments>
</file>

<file path=xl/comments4.xml><?xml version="1.0" encoding="utf-8"?>
<comments xmlns="http://schemas.openxmlformats.org/spreadsheetml/2006/main">
  <authors>
    <author>CALLONNEC Gaël</author>
  </authors>
  <commentList>
    <comment ref="S7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comments5.xml><?xml version="1.0" encoding="utf-8"?>
<comments xmlns="http://schemas.openxmlformats.org/spreadsheetml/2006/main">
  <authors>
    <author>CALLONNEC Gaël</author>
  </authors>
  <commentList>
    <comment ref="S7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5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44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4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82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116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124" authorId="0" shapeId="0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sharedStrings.xml><?xml version="1.0" encoding="utf-8"?>
<sst xmlns="http://schemas.openxmlformats.org/spreadsheetml/2006/main" count="1616" uniqueCount="429">
  <si>
    <t>Final Energy (excluding energy for industrial use and exported energy)</t>
  </si>
  <si>
    <t>Refined petroleum products</t>
  </si>
  <si>
    <t>Total</t>
  </si>
  <si>
    <t>Oil</t>
  </si>
  <si>
    <t>Biofuels</t>
  </si>
  <si>
    <t>Electric power generation, transmission and distribution</t>
  </si>
  <si>
    <t>Nuclear</t>
  </si>
  <si>
    <t>Fuel</t>
  </si>
  <si>
    <t>Combined gas</t>
  </si>
  <si>
    <t>Coal</t>
  </si>
  <si>
    <t>Wind</t>
  </si>
  <si>
    <t>Solar</t>
  </si>
  <si>
    <t>Hydraulic</t>
  </si>
  <si>
    <t>Cogeneration (CHP)</t>
  </si>
  <si>
    <t>Manufacture and distribution of gas</t>
  </si>
  <si>
    <t>Natural gas</t>
  </si>
  <si>
    <t>Wood</t>
  </si>
  <si>
    <t>Biogas</t>
  </si>
  <si>
    <t>Waste incineration</t>
  </si>
  <si>
    <t>Geothermal</t>
  </si>
  <si>
    <t>Transport</t>
  </si>
  <si>
    <t>Personal vehicles</t>
  </si>
  <si>
    <t xml:space="preserve">Public and freight transport </t>
  </si>
  <si>
    <t>Residential</t>
  </si>
  <si>
    <t>Service</t>
  </si>
  <si>
    <t>Industry and agriculture</t>
  </si>
  <si>
    <t xml:space="preserve">Industry </t>
  </si>
  <si>
    <t>Agriculture</t>
  </si>
  <si>
    <t>Total Final Mtep</t>
  </si>
  <si>
    <t>Class A</t>
  </si>
  <si>
    <t>Class B</t>
  </si>
  <si>
    <t>Class C</t>
  </si>
  <si>
    <t>Class D</t>
  </si>
  <si>
    <t>Class E</t>
  </si>
  <si>
    <t>Class F</t>
  </si>
  <si>
    <t>Class G</t>
  </si>
  <si>
    <t>Electricity</t>
  </si>
  <si>
    <t>Gas</t>
  </si>
  <si>
    <t>Final energy by uses</t>
  </si>
  <si>
    <t>coal</t>
  </si>
  <si>
    <t>oil</t>
  </si>
  <si>
    <t>elec</t>
  </si>
  <si>
    <t>gas</t>
  </si>
  <si>
    <t>Final energy by uses and energy</t>
  </si>
  <si>
    <t>VERIF</t>
  </si>
  <si>
    <t>Building</t>
  </si>
  <si>
    <t>ER_TRANS_PRIVATE_coal_2</t>
  </si>
  <si>
    <t>ER_TRANS_PRIVATE_oil_2</t>
  </si>
  <si>
    <t>ER_TRANS_PRIVATE_elec_2</t>
  </si>
  <si>
    <t>ER_TRANS_PRIVATE_gas_2</t>
  </si>
  <si>
    <t>ER_TRANS_PUBLIC_coal_2</t>
  </si>
  <si>
    <t>ER_TRANS_PUBLIC_oil_2</t>
  </si>
  <si>
    <t>ER_TRANS_PUBLIC_elec_2</t>
  </si>
  <si>
    <t>ER_TRANS_PUBLIC_gas_2</t>
  </si>
  <si>
    <t>ER_RESIDENTIAL_coal_2</t>
  </si>
  <si>
    <t>ER_RESIDENTIAL_oil_2</t>
  </si>
  <si>
    <t>ER_RESIDENTIAL_elec_2</t>
  </si>
  <si>
    <t>ER_RESIDENTIAL_gas_2</t>
  </si>
  <si>
    <t>ER_TERTIARY_coal_2</t>
  </si>
  <si>
    <t>ER_TERTIARY_oil_2</t>
  </si>
  <si>
    <t>ER_TERTIARY_elec_2</t>
  </si>
  <si>
    <t>ER_TERTIARY_gas_2</t>
  </si>
  <si>
    <t>ER_INDUS_coal_2</t>
  </si>
  <si>
    <t>ER_INDUS_oil_2</t>
  </si>
  <si>
    <t>ER_INDUS_elec_2</t>
  </si>
  <si>
    <t>ER_INDUS_gas_2</t>
  </si>
  <si>
    <t>ER_AGRICULTURE_coal_2</t>
  </si>
  <si>
    <t>ER_AGRICULTURE_oil_2</t>
  </si>
  <si>
    <t>ER_AGRICULTURE_elec_2</t>
  </si>
  <si>
    <t>ER_AGRICULTURE_gas_2</t>
  </si>
  <si>
    <t xml:space="preserve">PPE ENR haut final energy </t>
  </si>
  <si>
    <t>SNBC AMS2</t>
  </si>
  <si>
    <t>snbc</t>
  </si>
  <si>
    <t>en MtCO2</t>
  </si>
  <si>
    <t>AME avec taxe carbone</t>
  </si>
  <si>
    <t>decarb</t>
  </si>
  <si>
    <t>Total Final MTEC</t>
  </si>
  <si>
    <t>Emissions TEC (AMS)</t>
  </si>
  <si>
    <t>pétrole</t>
  </si>
  <si>
    <t>Gaz naturel</t>
  </si>
  <si>
    <t>Electricité</t>
  </si>
  <si>
    <t>charbon</t>
  </si>
  <si>
    <t>Processus industriel</t>
  </si>
  <si>
    <t>ménages</t>
  </si>
  <si>
    <t>ménages batiment</t>
  </si>
  <si>
    <t>ménages transport</t>
  </si>
  <si>
    <t>entreprises</t>
  </si>
  <si>
    <t>Industrie ETS</t>
  </si>
  <si>
    <t>Industrie hors ETS</t>
  </si>
  <si>
    <t>Services hors ETS</t>
  </si>
  <si>
    <t>Verif</t>
  </si>
  <si>
    <t>Emissions en MtCO2</t>
  </si>
  <si>
    <t>Consommation d'énergie en MTEP</t>
  </si>
  <si>
    <t>logements</t>
  </si>
  <si>
    <t>stock of housing and %</t>
  </si>
  <si>
    <t>stock of housing m2</t>
  </si>
  <si>
    <t>Primary Energy</t>
  </si>
  <si>
    <t>ER_OIL_0</t>
  </si>
  <si>
    <t>ER_OIL_2201_0</t>
  </si>
  <si>
    <t>ER_OIL_2202_0</t>
  </si>
  <si>
    <t>ER_ELEC_2301_0</t>
  </si>
  <si>
    <t>ER_ELEC_2302_0</t>
  </si>
  <si>
    <t>ER_ELEC_2303_0</t>
  </si>
  <si>
    <t>ER_ELEC_2304_0</t>
  </si>
  <si>
    <t>ER_ELEC_2305_0</t>
  </si>
  <si>
    <t>ER_ELEC_2306_0</t>
  </si>
  <si>
    <t>ER_ELEC_2307_0</t>
  </si>
  <si>
    <t>ER_ELEC_2308_0</t>
  </si>
  <si>
    <t>ER_ELEC_0</t>
  </si>
  <si>
    <t>ER_GAS_0</t>
  </si>
  <si>
    <t>ER_GAS_2401_0</t>
  </si>
  <si>
    <t>ER_GAS_2402_0</t>
  </si>
  <si>
    <t>ER_GAS_2403_0</t>
  </si>
  <si>
    <t>ER_GAS_2404_0</t>
  </si>
  <si>
    <t>ER_GAS_2405_0</t>
  </si>
  <si>
    <t>ER_GAS_2406_0</t>
  </si>
  <si>
    <t>ER_COAL_0</t>
  </si>
  <si>
    <t>ER_TOTAL_0</t>
  </si>
  <si>
    <t>ER_AGRICULTURE_0</t>
  </si>
  <si>
    <t>ER_INDUS_0</t>
  </si>
  <si>
    <t>ER_RESIDENTIAL_0</t>
  </si>
  <si>
    <t>ER_TERTIARY_0</t>
  </si>
  <si>
    <t>ER_TRANS_PRIVATE_0</t>
  </si>
  <si>
    <t>ER_TRANS_PUBLIC_0</t>
  </si>
  <si>
    <t>ER_AUTO_0</t>
  </si>
  <si>
    <t>ER_AUTO_TH_A_0</t>
  </si>
  <si>
    <t>ER_AUTO_TH_B_0</t>
  </si>
  <si>
    <t>ER_AUTO_TH_C_0</t>
  </si>
  <si>
    <t>ER_AUTO_TH_D_0</t>
  </si>
  <si>
    <t>ER_AUTO_TH_E_0</t>
  </si>
  <si>
    <t>ER_AUTO_TH_F_0</t>
  </si>
  <si>
    <t>ER_AUTO_TH_G_0</t>
  </si>
  <si>
    <t>ER_AUTO_ELEC_A_0</t>
  </si>
  <si>
    <t>ER_AUTO_ELEC_B_0</t>
  </si>
  <si>
    <t>ER_AUTO_ELEC_C_0</t>
  </si>
  <si>
    <t>ER_AUTO_ELEC_D_0</t>
  </si>
  <si>
    <t>ER_AUTO_ELEC_E_0</t>
  </si>
  <si>
    <t>ER_AUTO_ELEC_F_0</t>
  </si>
  <si>
    <t>ER_AUTO_ELEC_G_0</t>
  </si>
  <si>
    <t>ER_AUTO_COAL_0</t>
  </si>
  <si>
    <t>ER_AUTO_TH_0</t>
  </si>
  <si>
    <t>ER_AUTO_ELEC_0</t>
  </si>
  <si>
    <t>ER_AUTO_GAS_0</t>
  </si>
  <si>
    <t>ER_NEWAUTO_0</t>
  </si>
  <si>
    <t>ER_NEWAUTO_TH_0</t>
  </si>
  <si>
    <t>ER_NEWAUTO_TH_A_0</t>
  </si>
  <si>
    <t>ER_NEWAUTO_TH_B_0</t>
  </si>
  <si>
    <t>ER_NEWAUTO_TH_C_0</t>
  </si>
  <si>
    <t>ER_NEWAUTO_TH_D_0</t>
  </si>
  <si>
    <t>ER_NEWAUTO_TH_E_0</t>
  </si>
  <si>
    <t>ER_NEWAUTO_TH_F_0</t>
  </si>
  <si>
    <t>ER_NEWAUTO_TH_G_0</t>
  </si>
  <si>
    <t>ER_NEWAUTO_ELEC_0</t>
  </si>
  <si>
    <t>ER_NEWAUTO_ELEC_A_0</t>
  </si>
  <si>
    <t>ER_NEWAUTO_ELEC_B_0</t>
  </si>
  <si>
    <t>ER_NEWAUTO_ELEC_C_0</t>
  </si>
  <si>
    <t>ER_NEWAUTO_ELEC_D_0</t>
  </si>
  <si>
    <t>ER_NEWAUTO_ELEC_E_0</t>
  </si>
  <si>
    <t>ER_NEWAUTO_ELEC_F_0</t>
  </si>
  <si>
    <t>ER_NEWAUTO_ELEC_G_0</t>
  </si>
  <si>
    <t>ER_AGRICULTURE_COAL_0</t>
  </si>
  <si>
    <t>ER_INDUS_COAL_0</t>
  </si>
  <si>
    <t>ER_RESIDENTIAL_COAL_0</t>
  </si>
  <si>
    <t>ER_TERTIARY_COAL_0</t>
  </si>
  <si>
    <t>ER_TRANS_PRIVATE_COAL_0</t>
  </si>
  <si>
    <t>ER_TRANS_PUBLIC_COAL_0</t>
  </si>
  <si>
    <t>ER_AGRICULTURE_OIL_0</t>
  </si>
  <si>
    <t>ER_INDUS_OIL_0</t>
  </si>
  <si>
    <t>ER_RESIDENTIAL_OIL_0</t>
  </si>
  <si>
    <t>ER_TERTIARY_OIL_0</t>
  </si>
  <si>
    <t>ER_TRANS_PRIVATE_OIL_0</t>
  </si>
  <si>
    <t>ER_TRANS_PUBLIC_OIL_0</t>
  </si>
  <si>
    <t>ER_AGRICULTURE_ELEC_0</t>
  </si>
  <si>
    <t>ER_INDUS_ELEC_0</t>
  </si>
  <si>
    <t>ER_RESIDENTIAL_ELEC_0</t>
  </si>
  <si>
    <t>ER_TERTIARY_ELEC_0</t>
  </si>
  <si>
    <t>ER_TRANS_PRIVATE_ELEC_0</t>
  </si>
  <si>
    <t>ER_TRANS_PUBLIC_ELEC_0</t>
  </si>
  <si>
    <t>ER_AGRICULTURE_GAS_0</t>
  </si>
  <si>
    <t>ER_INDUS_GAS_0</t>
  </si>
  <si>
    <t>ER_RESIDENTIAL_GAS_0</t>
  </si>
  <si>
    <t>ER_TERTIARY_GAS_0</t>
  </si>
  <si>
    <t>ER_TRANS_PRIVATE_GAS_0</t>
  </si>
  <si>
    <t>ER_TRANS_PUBLIC_GAS_0</t>
  </si>
  <si>
    <t>ER_BUIL_0</t>
  </si>
  <si>
    <t>ER_BUIL_A_0</t>
  </si>
  <si>
    <t>ER_BUIL_B_0</t>
  </si>
  <si>
    <t>ER_BUIL_C_0</t>
  </si>
  <si>
    <t>ER_BUIL_D_0</t>
  </si>
  <si>
    <t>ER_BUIL_E_0</t>
  </si>
  <si>
    <t>ER_BUIL_F_0</t>
  </si>
  <si>
    <t>ER_BUIL_G_0</t>
  </si>
  <si>
    <t>EMS_DC_04_0</t>
  </si>
  <si>
    <t>EMS_DC_05_0</t>
  </si>
  <si>
    <t>EMS_DC_0</t>
  </si>
  <si>
    <t>EMS_HH_0</t>
  </si>
  <si>
    <t>EMS_HH_21_0</t>
  </si>
  <si>
    <t>EMS_HH_21_H01_0</t>
  </si>
  <si>
    <t>EMS_HH_22_0</t>
  </si>
  <si>
    <t>EMS_HH_22_H01_0</t>
  </si>
  <si>
    <t>EMS_HH_24_0</t>
  </si>
  <si>
    <t>EMS_HH_24_H01_0</t>
  </si>
  <si>
    <t>EMS_SECSOU_0</t>
  </si>
  <si>
    <t>EMS_SECSOU_21_0</t>
  </si>
  <si>
    <t>EMS_SECSOU_22_0</t>
  </si>
  <si>
    <t>EMS_SECSOU_24_0</t>
  </si>
  <si>
    <t>EMS_SOU_0</t>
  </si>
  <si>
    <t>EMS_SOU_21_0</t>
  </si>
  <si>
    <t>EMS_SOU_22_0</t>
  </si>
  <si>
    <t>EMS_SOU_24_0</t>
  </si>
  <si>
    <t>EMS_TOT_0</t>
  </si>
  <si>
    <t>ER_TRANS_PRIVATE_coal_0</t>
  </si>
  <si>
    <t>ER_TRANS_PRIVATE_oil_0</t>
  </si>
  <si>
    <t>ER_TRANS_PRIVATE_elec_0</t>
  </si>
  <si>
    <t>ER_TRANS_PRIVATE_gas_0</t>
  </si>
  <si>
    <t>ER_TRANS_PUBLIC_coal_0</t>
  </si>
  <si>
    <t>ER_TRANS_PUBLIC_oil_0</t>
  </si>
  <si>
    <t>ER_TRANS_PUBLIC_elec_0</t>
  </si>
  <si>
    <t>ER_TRANS_PUBLIC_gas_0</t>
  </si>
  <si>
    <t>ER_RESIDENTIAL_coal_0</t>
  </si>
  <si>
    <t>ER_RESIDENTIAL_oil_0</t>
  </si>
  <si>
    <t>ER_RESIDENTIAL_elec_0</t>
  </si>
  <si>
    <t>ER_RESIDENTIAL_gas_0</t>
  </si>
  <si>
    <t>ER_TERTIARY_coal_0</t>
  </si>
  <si>
    <t>ER_TERTIARY_oil_0</t>
  </si>
  <si>
    <t>ER_TERTIARY_elec_0</t>
  </si>
  <si>
    <t>ER_TERTIARY_gas_0</t>
  </si>
  <si>
    <t>ER_INDUS_coal_0</t>
  </si>
  <si>
    <t>ER_INDUS_oil_0</t>
  </si>
  <si>
    <t>ER_INDUS_elec_0</t>
  </si>
  <si>
    <t>ER_INDUS_gas_0</t>
  </si>
  <si>
    <t>ER_AGRICULTURE_coal_0</t>
  </si>
  <si>
    <t>ER_AGRICULTURE_oil_0</t>
  </si>
  <si>
    <t>ER_AGRICULTURE_elec_0</t>
  </si>
  <si>
    <t>ER_AGRICULTURE_gas_0</t>
  </si>
  <si>
    <t>ER_Oil_0</t>
  </si>
  <si>
    <t>ER_elec_0</t>
  </si>
  <si>
    <t>ER_Gas_0</t>
  </si>
  <si>
    <t>ER_coal_0</t>
  </si>
  <si>
    <t>ER_Total_0</t>
  </si>
  <si>
    <t>energy mix %</t>
  </si>
  <si>
    <t>electric</t>
  </si>
  <si>
    <t>Combustion</t>
  </si>
  <si>
    <t>ER_Elec_2301_0</t>
  </si>
  <si>
    <t>ER_elec_2302_0</t>
  </si>
  <si>
    <t>ER_Elec_2303_0</t>
  </si>
  <si>
    <t>ER_elec_2304_0</t>
  </si>
  <si>
    <t>ER_Elec_2305_0</t>
  </si>
  <si>
    <t>ER_elec_2306_0</t>
  </si>
  <si>
    <t>ER_Elec_2307_0</t>
  </si>
  <si>
    <t>ER_elec_2308_0</t>
  </si>
  <si>
    <t>ER_oil_2201_0</t>
  </si>
  <si>
    <t>ER_oil_2202_0</t>
  </si>
  <si>
    <t>ER_Gas_2401_0</t>
  </si>
  <si>
    <t>ER_Gas_2402_0</t>
  </si>
  <si>
    <t>ER_Gas_2403_0</t>
  </si>
  <si>
    <t>ER_Gas_2404_0</t>
  </si>
  <si>
    <t>ER_Gas_2405_0</t>
  </si>
  <si>
    <t>ER_Gas_2406_0</t>
  </si>
  <si>
    <t>SNBC AME</t>
  </si>
  <si>
    <t>Q_Mtep_ep_2201_0</t>
  </si>
  <si>
    <t>Q_MTEP_EP_2201_0</t>
  </si>
  <si>
    <t>Q_MTEP_EP_2202_0</t>
  </si>
  <si>
    <t>Q_MTEP_EP_2301_0</t>
  </si>
  <si>
    <t>Q_MTEP_EP_2302_0</t>
  </si>
  <si>
    <t>Q_MTEP_EP_2303_0</t>
  </si>
  <si>
    <t>Q_MTEP_EP_2304_0</t>
  </si>
  <si>
    <t>Q_MTEP_EP_2305_0</t>
  </si>
  <si>
    <t>Q_MTEP_EP_2306_0</t>
  </si>
  <si>
    <t>Q_MTEP_EP_2307_0</t>
  </si>
  <si>
    <t>Q_MTEP_EP_2308_0</t>
  </si>
  <si>
    <t>Q_MTEP_EP_2401_0</t>
  </si>
  <si>
    <t>Q_MTEP_EP_2402_0</t>
  </si>
  <si>
    <t>Q_MTEP_EP_2403_0</t>
  </si>
  <si>
    <t>Q_MTEP_EP_2404_0</t>
  </si>
  <si>
    <t>Q_MTEP_EP_2405_0</t>
  </si>
  <si>
    <t>Q_MTEP_EP_2406_0</t>
  </si>
  <si>
    <t>Q_Mtep_ep_2202_0</t>
  </si>
  <si>
    <t>Q_Mtep_ep_2301_0</t>
  </si>
  <si>
    <t>Q_Mtep_ep_2302_0</t>
  </si>
  <si>
    <t>Q_Mtep_ep_2303_0</t>
  </si>
  <si>
    <t>Q_Mtep_ep_2304_0</t>
  </si>
  <si>
    <t>Q_Mtep_ep_2305_0</t>
  </si>
  <si>
    <t>Q_Mtep_ep_2306_0</t>
  </si>
  <si>
    <t>Q_Mtep_ep_2307_0</t>
  </si>
  <si>
    <t>Q_Mtep_ep_2308_0</t>
  </si>
  <si>
    <t>Q_Mtep_ep_2401_0</t>
  </si>
  <si>
    <t>Q_Mtep_ep_2402_0</t>
  </si>
  <si>
    <t>Q_Mtep_ep_2403_0</t>
  </si>
  <si>
    <t>Q_Mtep_ep_2404_0</t>
  </si>
  <si>
    <t>Q_Mtep_ep_2405_0</t>
  </si>
  <si>
    <t>Q_Mtep_ep_2406_0</t>
  </si>
  <si>
    <t>Q_Mtep_ep_21_0</t>
  </si>
  <si>
    <t>Q_MTEP_EP_0</t>
  </si>
  <si>
    <t>Q_MTEP_EP_21_0</t>
  </si>
  <si>
    <t>Q_MTEP_EP_21_21_0</t>
  </si>
  <si>
    <t>Q_MTEP_EP_22_2201_0</t>
  </si>
  <si>
    <t>Q_MTEP_EP_22_2202_0</t>
  </si>
  <si>
    <t>Q_MTEP_EP_23_2301_0</t>
  </si>
  <si>
    <t>Q_MTEP_EP_23_2302_0</t>
  </si>
  <si>
    <t>Q_MTEP_EP_23_2303_0</t>
  </si>
  <si>
    <t>Q_MTEP_EP_23_2304_0</t>
  </si>
  <si>
    <t>Q_MTEP_EP_23_2305_0</t>
  </si>
  <si>
    <t>Q_MTEP_EP_23_2306_0</t>
  </si>
  <si>
    <t>Q_MTEP_EP_23_2307_0</t>
  </si>
  <si>
    <t>Q_MTEP_EP_23_2308_0</t>
  </si>
  <si>
    <t>Q_MTEP_EP_24_2401_0</t>
  </si>
  <si>
    <t>Q_MTEP_EP_24_2402_0</t>
  </si>
  <si>
    <t>Q_MTEP_EP_24_2403_0</t>
  </si>
  <si>
    <t>Q_MTEP_EP_24_2404_0</t>
  </si>
  <si>
    <t>Q_MTEP_EP_24_2405_0</t>
  </si>
  <si>
    <t>Q_MTEP_EP_24_2406_0</t>
  </si>
  <si>
    <t>Industry non energetic uses</t>
  </si>
  <si>
    <t>Q_Mtep_indus_21_0</t>
  </si>
  <si>
    <t>Q_Mtep_indus_22_0</t>
  </si>
  <si>
    <t>Q_Mtep_indus_23_0</t>
  </si>
  <si>
    <t>Q_Mtep_indus_24_0</t>
  </si>
  <si>
    <t>Q_MTEP_INDUS_21_0</t>
  </si>
  <si>
    <t>Q_MTEP_INDUS_22_0</t>
  </si>
  <si>
    <t>Q_MTEP_INDUS_23_0</t>
  </si>
  <si>
    <t>Q_MTEP_INDUS_24_0</t>
  </si>
  <si>
    <t>gas biogas biomass</t>
  </si>
  <si>
    <t>fuel and biofuel</t>
  </si>
  <si>
    <t>Hors bois domestique non marchand, avec consommation à double usage</t>
  </si>
  <si>
    <t>Hors bois domestique non marchand, hors consommation à double usage</t>
  </si>
  <si>
    <t>PHIY_EF_TOT_22_2201_0</t>
  </si>
  <si>
    <t>PHIY_EF_TOT_22_2202_0</t>
  </si>
  <si>
    <t>PHIY_EF_TOT_23_2301_0</t>
  </si>
  <si>
    <t>PHIY_EF_TOT_23_2302_0</t>
  </si>
  <si>
    <t>PHIY_EF_TOT_23_2303_0</t>
  </si>
  <si>
    <t>PHIY_EF_TOT_23_2304_0</t>
  </si>
  <si>
    <t>PHIY_EF_TOT_23_2305_0</t>
  </si>
  <si>
    <t>PHIY_EF_TOT_23_2306_0</t>
  </si>
  <si>
    <t>PHIY_EF_TOT_23_2307_0</t>
  </si>
  <si>
    <t>PHIY_EF_TOT_23_2308_0</t>
  </si>
  <si>
    <t>PHIY_EF_TOT_24_2401_0</t>
  </si>
  <si>
    <t>PHIY_EF_TOT_24_2402_0</t>
  </si>
  <si>
    <t>PHIY_EF_TOT_24_2403_0</t>
  </si>
  <si>
    <t>PHIY_EF_TOT_24_2404_0</t>
  </si>
  <si>
    <t>PHIY_EF_TOT_24_2405_0</t>
  </si>
  <si>
    <t>PHIY_EF_TOT_24_2406_0</t>
  </si>
  <si>
    <t>EMS_SEC_TOT_22_01_0</t>
  </si>
  <si>
    <t>EMS_SEC_TOT_22_02_0</t>
  </si>
  <si>
    <t>EMS_SEC_TOT_22_03_0</t>
  </si>
  <si>
    <t>EMS_SEC_TOT_22_04_0</t>
  </si>
  <si>
    <t>EMS_SEC_TOT_22_05_0</t>
  </si>
  <si>
    <t>EMS_SEC_TOT_22_06_0</t>
  </si>
  <si>
    <t>EMS_SEC_TOT_22_07_0</t>
  </si>
  <si>
    <t>EMS_SEC_TOT_22_08_0</t>
  </si>
  <si>
    <t>EMS_SEC_TOT_22_09_0</t>
  </si>
  <si>
    <t>EMS_SEC_TOT_22_12_0</t>
  </si>
  <si>
    <t>EMS_SEC_TOT_22_13_0</t>
  </si>
  <si>
    <t>EMS_SEC_TOT_22_14_0</t>
  </si>
  <si>
    <t>EMS_SEC_TOT_22_15_0</t>
  </si>
  <si>
    <t>EMS_SEC_TOT_22_16_0</t>
  </si>
  <si>
    <t>EMS_SEC_TOT_22_17_0</t>
  </si>
  <si>
    <t>EMS_SEC_TOT_22_18_0</t>
  </si>
  <si>
    <t>EMS_SEC_TOT_22_19_0</t>
  </si>
  <si>
    <t>EMS_SEC_TOT_22_20_0</t>
  </si>
  <si>
    <t>EMS_SEC_TOT_24_01_0</t>
  </si>
  <si>
    <t>EMS_SEC_TOT_24_02_0</t>
  </si>
  <si>
    <t>EMS_SEC_TOT_24_03_0</t>
  </si>
  <si>
    <t>EMS_SEC_TOT_24_04_0</t>
  </si>
  <si>
    <t>EMS_SEC_TOT_24_05_0</t>
  </si>
  <si>
    <t>EMS_SEC_TOT_24_06_0</t>
  </si>
  <si>
    <t>EMS_SEC_TOT_24_07_0</t>
  </si>
  <si>
    <t>EMS_SEC_TOT_24_08_0</t>
  </si>
  <si>
    <t>EMS_SEC_TOT_24_09_0</t>
  </si>
  <si>
    <t>EMS_SEC_TOT_24_10_0</t>
  </si>
  <si>
    <t>EMS_SEC_TOT_24_11_0</t>
  </si>
  <si>
    <t>EMS_SEC_TOT_24_12_0</t>
  </si>
  <si>
    <t>EMS_SEC_TOT_24_13_0</t>
  </si>
  <si>
    <t>EMS_SEC_TOT_24_14_0</t>
  </si>
  <si>
    <t>EMS_SEC_TOT_24_15_0</t>
  </si>
  <si>
    <t>EMS_SEC_TOT_24_16_0</t>
  </si>
  <si>
    <t>EMS_SEC_TOT_24_17_0</t>
  </si>
  <si>
    <t>EMS_SEC_TOT_24_18_0</t>
  </si>
  <si>
    <t>EMS_SEC_TOT_24_19_0</t>
  </si>
  <si>
    <t>EMS_SEC_TOT_24_20_0</t>
  </si>
  <si>
    <t>EMS_SEC_TOT_21_05_0</t>
  </si>
  <si>
    <t>EMS_SEC_TOT_21_06_0</t>
  </si>
  <si>
    <t>EMS_SEC_TOT_21_07_0</t>
  </si>
  <si>
    <t>EMS_SEC_TOT_21_08_0</t>
  </si>
  <si>
    <t>EMS_SEC_TOT_21_10_0</t>
  </si>
  <si>
    <t>EMS_SEC_TOT_21_12_0</t>
  </si>
  <si>
    <t>EMS_SEC_TOT_01_0</t>
  </si>
  <si>
    <t>EMS_SEC_TOT_02_0</t>
  </si>
  <si>
    <t>EMS_SEC_TOT_03_0</t>
  </si>
  <si>
    <t>EMS_SEC_TOT_04_0</t>
  </si>
  <si>
    <t>EMS_SEC_TOT_05_0</t>
  </si>
  <si>
    <t>EMS_SEC_TOT_06_0</t>
  </si>
  <si>
    <t>EMS_SEC_TOT_07_0</t>
  </si>
  <si>
    <t>EMS_SEC_TOT_08_0</t>
  </si>
  <si>
    <t>EMS_SEC_TOT_09_0</t>
  </si>
  <si>
    <t>EMS_SEC_TOT_10_0</t>
  </si>
  <si>
    <t>EMS_SEC_TOT_11_0</t>
  </si>
  <si>
    <t>EMS_SEC_TOT_12_0</t>
  </si>
  <si>
    <t>EMS_SEC_TOT_13_0</t>
  </si>
  <si>
    <t>EMS_SEC_TOT_14_0</t>
  </si>
  <si>
    <t>EMS_SEC_TOT_15_0</t>
  </si>
  <si>
    <t>EMS_SEC_TOT_16_0</t>
  </si>
  <si>
    <t>EMS_SEC_TOT_17_0</t>
  </si>
  <si>
    <t>EMS_SEC_TOT_18_0</t>
  </si>
  <si>
    <t>EMS_SEC_TOT_19_0</t>
  </si>
  <si>
    <t>EMS_SEC_TOT_0</t>
  </si>
  <si>
    <t>EMS_SEC_TOT_20_0</t>
  </si>
  <si>
    <t>EMS_SEC_TOT_21_19_0</t>
  </si>
  <si>
    <t>EMS_SEC_TOT_21_20_0</t>
  </si>
  <si>
    <t>EMS_SEC_TOT_21_2304_0</t>
  </si>
  <si>
    <t>EMS_SEC_TOT_2201_0</t>
  </si>
  <si>
    <t>EMS_SEC_TOT_22_2201_0</t>
  </si>
  <si>
    <t>EMS_SEC_TOT_22_2302_0</t>
  </si>
  <si>
    <t>EMS_SEC_TOT_2302_0</t>
  </si>
  <si>
    <t>EMS_SEC_TOT_2303_0</t>
  </si>
  <si>
    <t>EMS_SEC_TOT_2304_0</t>
  </si>
  <si>
    <t>EMS_SEC_TOT_2401_0</t>
  </si>
  <si>
    <t>EMS_SEC_TOT_24_2201_0</t>
  </si>
  <si>
    <t>EMS_SEC_TOT_24_2303_0</t>
  </si>
  <si>
    <t>EMS_SEC_TOT_24_2401_0</t>
  </si>
  <si>
    <t>IC_HH_22_H01_0</t>
  </si>
  <si>
    <t>IC_HH_24_H01_0</t>
  </si>
  <si>
    <t>New vehicle sales</t>
  </si>
  <si>
    <t>Hors bois domestique auto produit</t>
  </si>
  <si>
    <t>8MTEP entre 2015 et 2030 4 Mtep en 2050</t>
  </si>
  <si>
    <t>Bilan DGEC</t>
  </si>
  <si>
    <t>New vehicle shares</t>
  </si>
  <si>
    <t>Vehicles by energy</t>
  </si>
  <si>
    <t>stock of vehicles</t>
  </si>
  <si>
    <t>Gas and 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</si>
</sst>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\ _€_-;\-* #,##0.00\ _€_-;_-* &quot;-&quot;??\ _€_-;_-@_-"/>
    <numFmt numFmtId="164" formatCode="0.000"/>
    <numFmt numFmtId="165" formatCode="0.0"/>
    <numFmt numFmtId="166" formatCode="0.0%"/>
    <numFmt numFmtId="167" formatCode="_-* #,##0\ _€_-;\-* #,##0\ _€_-;_-* &quot;-&quot;??\ _€_-;_-@_-"/>
    <numFmt numFmtId="168" formatCode="0.00000000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0" borderId="0"/>
    <xf numFmtId="0" fontId="21" fillId="0" borderId="0" applyNumberFormat="0" applyFill="0" applyBorder="0" applyAlignment="0" applyProtection="0"/>
  </cellStyleXfs>
  <cellXfs count="280">
    <xf numFmtId="0" fontId="0" fillId="0" borderId="0" xfId="0"/>
    <xf numFmtId="0" fontId="3" fillId="0" borderId="0" xfId="0" applyFont="1" applyFill="1"/>
    <xf numFmtId="0" fontId="0" fillId="0" borderId="0" xfId="0" applyFill="1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1" fontId="2" fillId="3" borderId="3" xfId="0" applyNumberFormat="1" applyFont="1" applyFill="1" applyBorder="1" applyAlignment="1">
      <alignment horizontal="right"/>
    </xf>
    <xf numFmtId="0" fontId="0" fillId="2" borderId="0" xfId="0" applyFill="1" applyBorder="1"/>
    <xf numFmtId="0" fontId="0" fillId="2" borderId="3" xfId="0" applyFill="1" applyBorder="1"/>
    <xf numFmtId="1" fontId="2" fillId="3" borderId="1" xfId="0" applyNumberFormat="1" applyFont="1" applyFill="1" applyBorder="1" applyAlignment="1">
      <alignment horizontal="right"/>
    </xf>
    <xf numFmtId="0" fontId="0" fillId="2" borderId="1" xfId="0" applyFill="1" applyBorder="1" applyAlignment="1">
      <alignment vertical="center" wrapText="1"/>
    </xf>
    <xf numFmtId="1" fontId="2" fillId="4" borderId="1" xfId="0" applyNumberFormat="1" applyFont="1" applyFill="1" applyBorder="1"/>
    <xf numFmtId="0" fontId="0" fillId="0" borderId="3" xfId="0" applyBorder="1"/>
    <xf numFmtId="0" fontId="4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2" fillId="0" borderId="1" xfId="0" applyFont="1" applyFill="1" applyBorder="1"/>
    <xf numFmtId="0" fontId="7" fillId="0" borderId="0" xfId="0" applyFont="1" applyFill="1" applyBorder="1" applyAlignment="1">
      <alignment horizontal="left" indent="2"/>
    </xf>
    <xf numFmtId="0" fontId="9" fillId="0" borderId="0" xfId="0" applyFont="1" applyFill="1" applyBorder="1"/>
    <xf numFmtId="0" fontId="10" fillId="0" borderId="0" xfId="0" applyFont="1" applyFill="1" applyBorder="1"/>
    <xf numFmtId="0" fontId="6" fillId="0" borderId="3" xfId="0" applyFont="1" applyFill="1" applyBorder="1" applyAlignment="1">
      <alignment horizontal="center"/>
    </xf>
    <xf numFmtId="0" fontId="6" fillId="0" borderId="3" xfId="0" applyFont="1" applyFill="1" applyBorder="1" applyAlignment="1"/>
    <xf numFmtId="1" fontId="2" fillId="2" borderId="1" xfId="0" applyNumberFormat="1" applyFont="1" applyFill="1" applyBorder="1" applyAlignment="1">
      <alignment horizontal="left"/>
    </xf>
    <xf numFmtId="0" fontId="0" fillId="2" borderId="2" xfId="0" applyFill="1" applyBorder="1"/>
    <xf numFmtId="1" fontId="0" fillId="2" borderId="0" xfId="0" applyNumberFormat="1" applyFont="1" applyFill="1" applyBorder="1" applyAlignment="1">
      <alignment horizontal="right"/>
    </xf>
    <xf numFmtId="1" fontId="0" fillId="2" borderId="3" xfId="0" applyNumberFormat="1" applyFont="1" applyFill="1" applyBorder="1" applyAlignment="1">
      <alignment horizontal="right"/>
    </xf>
    <xf numFmtId="0" fontId="12" fillId="0" borderId="0" xfId="0" applyFont="1"/>
    <xf numFmtId="3" fontId="0" fillId="0" borderId="0" xfId="0" applyNumberFormat="1" applyFill="1" applyBorder="1"/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3" borderId="3" xfId="0" applyNumberFormat="1" applyFont="1" applyFill="1" applyBorder="1" applyAlignment="1">
      <alignment horizontal="right"/>
    </xf>
    <xf numFmtId="0" fontId="14" fillId="0" borderId="0" xfId="0" applyFont="1"/>
    <xf numFmtId="0" fontId="2" fillId="0" borderId="0" xfId="0" applyFont="1"/>
    <xf numFmtId="1" fontId="0" fillId="0" borderId="0" xfId="0" applyNumberFormat="1"/>
    <xf numFmtId="1" fontId="14" fillId="0" borderId="0" xfId="0" applyNumberFormat="1" applyFont="1"/>
    <xf numFmtId="0" fontId="2" fillId="2" borderId="0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1" fontId="2" fillId="3" borderId="4" xfId="0" applyNumberFormat="1" applyFont="1" applyFill="1" applyBorder="1" applyAlignment="1">
      <alignment horizontal="right"/>
    </xf>
    <xf numFmtId="1" fontId="0" fillId="2" borderId="5" xfId="0" applyNumberFormat="1" applyFont="1" applyFill="1" applyBorder="1" applyAlignment="1">
      <alignment horizontal="right"/>
    </xf>
    <xf numFmtId="1" fontId="2" fillId="4" borderId="4" xfId="0" applyNumberFormat="1" applyFont="1" applyFill="1" applyBorder="1"/>
    <xf numFmtId="0" fontId="6" fillId="0" borderId="1" xfId="0" applyFont="1" applyFill="1" applyBorder="1"/>
    <xf numFmtId="3" fontId="0" fillId="2" borderId="0" xfId="0" applyNumberFormat="1" applyFont="1" applyFill="1" applyBorder="1" applyAlignment="1">
      <alignment horizontal="right"/>
    </xf>
    <xf numFmtId="0" fontId="10" fillId="0" borderId="3" xfId="0" applyFont="1" applyFill="1" applyBorder="1"/>
    <xf numFmtId="0" fontId="0" fillId="0" borderId="0" xfId="0" applyFill="1" applyBorder="1"/>
    <xf numFmtId="0" fontId="12" fillId="0" borderId="0" xfId="0" applyFont="1" applyFill="1" applyBorder="1"/>
    <xf numFmtId="3" fontId="2" fillId="0" borderId="0" xfId="0" applyNumberFormat="1" applyFont="1" applyFill="1" applyBorder="1" applyAlignment="1">
      <alignment horizontal="right"/>
    </xf>
    <xf numFmtId="1" fontId="2" fillId="2" borderId="1" xfId="0" applyNumberFormat="1" applyFont="1" applyFill="1" applyBorder="1" applyAlignment="1">
      <alignment horizontal="right"/>
    </xf>
    <xf numFmtId="1" fontId="2" fillId="0" borderId="0" xfId="0" applyNumberFormat="1" applyFont="1" applyFill="1" applyBorder="1" applyAlignment="1">
      <alignment horizontal="right"/>
    </xf>
    <xf numFmtId="1" fontId="12" fillId="5" borderId="1" xfId="0" applyNumberFormat="1" applyFont="1" applyFill="1" applyBorder="1" applyAlignment="1">
      <alignment horizontal="right"/>
    </xf>
    <xf numFmtId="1" fontId="12" fillId="5" borderId="4" xfId="0" applyNumberFormat="1" applyFont="1" applyFill="1" applyBorder="1" applyAlignment="1">
      <alignment horizontal="right"/>
    </xf>
    <xf numFmtId="1" fontId="17" fillId="2" borderId="0" xfId="0" applyNumberFormat="1" applyFont="1" applyFill="1" applyBorder="1" applyAlignment="1">
      <alignment horizontal="right"/>
    </xf>
    <xf numFmtId="1" fontId="12" fillId="6" borderId="1" xfId="0" applyNumberFormat="1" applyFont="1" applyFill="1" applyBorder="1"/>
    <xf numFmtId="1" fontId="18" fillId="2" borderId="0" xfId="0" applyNumberFormat="1" applyFont="1" applyFill="1" applyBorder="1" applyAlignment="1">
      <alignment horizontal="right"/>
    </xf>
    <xf numFmtId="165" fontId="0" fillId="0" borderId="0" xfId="0" applyNumberFormat="1"/>
    <xf numFmtId="1" fontId="12" fillId="6" borderId="4" xfId="0" applyNumberFormat="1" applyFont="1" applyFill="1" applyBorder="1"/>
    <xf numFmtId="1" fontId="17" fillId="0" borderId="0" xfId="0" applyNumberFormat="1" applyFont="1" applyFill="1" applyBorder="1" applyAlignment="1">
      <alignment horizontal="right"/>
    </xf>
    <xf numFmtId="1" fontId="0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right"/>
    </xf>
    <xf numFmtId="2" fontId="2" fillId="0" borderId="0" xfId="0" applyNumberFormat="1" applyFont="1" applyFill="1" applyBorder="1" applyAlignment="1">
      <alignment horizontal="right"/>
    </xf>
    <xf numFmtId="1" fontId="12" fillId="0" borderId="0" xfId="0" applyNumberFormat="1" applyFont="1" applyFill="1" applyBorder="1"/>
    <xf numFmtId="1" fontId="0" fillId="0" borderId="0" xfId="0" applyNumberFormat="1" applyFill="1" applyBorder="1"/>
    <xf numFmtId="1" fontId="2" fillId="0" borderId="0" xfId="0" applyNumberFormat="1" applyFont="1" applyFill="1" applyBorder="1"/>
    <xf numFmtId="165" fontId="15" fillId="0" borderId="0" xfId="0" applyNumberFormat="1" applyFont="1" applyFill="1" applyBorder="1"/>
    <xf numFmtId="1" fontId="14" fillId="0" borderId="0" xfId="0" applyNumberFormat="1" applyFont="1" applyFill="1" applyBorder="1"/>
    <xf numFmtId="2" fontId="2" fillId="0" borderId="0" xfId="0" applyNumberFormat="1" applyFont="1" applyFill="1" applyBorder="1"/>
    <xf numFmtId="2" fontId="2" fillId="0" borderId="3" xfId="0" applyNumberFormat="1" applyFont="1" applyFill="1" applyBorder="1" applyAlignment="1">
      <alignment horizontal="right"/>
    </xf>
    <xf numFmtId="0" fontId="0" fillId="0" borderId="0" xfId="0" applyBorder="1"/>
    <xf numFmtId="166" fontId="2" fillId="0" borderId="0" xfId="1" applyNumberFormat="1" applyFont="1" applyFill="1" applyBorder="1" applyAlignment="1">
      <alignment horizontal="right"/>
    </xf>
    <xf numFmtId="0" fontId="6" fillId="0" borderId="0" xfId="0" applyFont="1" applyFill="1" applyBorder="1"/>
    <xf numFmtId="0" fontId="3" fillId="0" borderId="0" xfId="0" applyFont="1" applyFill="1" applyBorder="1"/>
    <xf numFmtId="0" fontId="2" fillId="0" borderId="0" xfId="0" applyFont="1" applyFill="1" applyBorder="1"/>
    <xf numFmtId="2" fontId="0" fillId="0" borderId="0" xfId="0" applyNumberFormat="1" applyFont="1" applyFill="1" applyBorder="1" applyAlignment="1">
      <alignment horizontal="right"/>
    </xf>
    <xf numFmtId="166" fontId="2" fillId="0" borderId="0" xfId="1" applyNumberFormat="1" applyFont="1" applyFill="1" applyBorder="1"/>
    <xf numFmtId="165" fontId="0" fillId="2" borderId="0" xfId="0" applyNumberFormat="1" applyFont="1" applyFill="1" applyBorder="1" applyAlignment="1">
      <alignment horizontal="right"/>
    </xf>
    <xf numFmtId="165" fontId="2" fillId="3" borderId="4" xfId="0" applyNumberFormat="1" applyFont="1" applyFill="1" applyBorder="1" applyAlignment="1">
      <alignment horizontal="right"/>
    </xf>
    <xf numFmtId="0" fontId="7" fillId="2" borderId="2" xfId="0" applyFont="1" applyFill="1" applyBorder="1" applyAlignment="1">
      <alignment horizontal="left" indent="2"/>
    </xf>
    <xf numFmtId="0" fontId="7" fillId="2" borderId="0" xfId="0" applyFont="1" applyFill="1" applyBorder="1" applyAlignment="1">
      <alignment horizontal="left" indent="2"/>
    </xf>
    <xf numFmtId="1" fontId="2" fillId="3" borderId="1" xfId="0" applyNumberFormat="1" applyFont="1" applyFill="1" applyBorder="1" applyAlignment="1">
      <alignment horizontal="left"/>
    </xf>
    <xf numFmtId="0" fontId="13" fillId="2" borderId="3" xfId="0" applyFont="1" applyFill="1" applyBorder="1" applyAlignment="1"/>
    <xf numFmtId="1" fontId="2" fillId="7" borderId="1" xfId="0" applyNumberFormat="1" applyFont="1" applyFill="1" applyBorder="1" applyAlignment="1">
      <alignment horizontal="left"/>
    </xf>
    <xf numFmtId="1" fontId="2" fillId="7" borderId="1" xfId="0" applyNumberFormat="1" applyFont="1" applyFill="1" applyBorder="1" applyAlignment="1">
      <alignment horizontal="right"/>
    </xf>
    <xf numFmtId="1" fontId="2" fillId="7" borderId="4" xfId="0" applyNumberFormat="1" applyFont="1" applyFill="1" applyBorder="1" applyAlignment="1">
      <alignment horizontal="right"/>
    </xf>
    <xf numFmtId="1" fontId="2" fillId="8" borderId="1" xfId="0" applyNumberFormat="1" applyFont="1" applyFill="1" applyBorder="1"/>
    <xf numFmtId="0" fontId="12" fillId="9" borderId="8" xfId="0" applyFont="1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2" fillId="0" borderId="8" xfId="0" applyFont="1" applyBorder="1"/>
    <xf numFmtId="3" fontId="2" fillId="2" borderId="7" xfId="0" applyNumberFormat="1" applyFont="1" applyFill="1" applyBorder="1"/>
    <xf numFmtId="0" fontId="0" fillId="0" borderId="5" xfId="0" applyFont="1" applyBorder="1"/>
    <xf numFmtId="3" fontId="0" fillId="2" borderId="6" xfId="0" applyNumberFormat="1" applyFont="1" applyFill="1" applyBorder="1"/>
    <xf numFmtId="0" fontId="0" fillId="0" borderId="9" xfId="0" applyFont="1" applyBorder="1"/>
    <xf numFmtId="3" fontId="0" fillId="2" borderId="10" xfId="0" applyNumberFormat="1" applyFont="1" applyFill="1" applyBorder="1"/>
    <xf numFmtId="0" fontId="0" fillId="0" borderId="5" xfId="0" applyFont="1" applyFill="1" applyBorder="1"/>
    <xf numFmtId="165" fontId="2" fillId="8" borderId="4" xfId="0" applyNumberFormat="1" applyFont="1" applyFill="1" applyBorder="1"/>
    <xf numFmtId="2" fontId="0" fillId="2" borderId="0" xfId="0" applyNumberFormat="1" applyFont="1" applyFill="1" applyBorder="1" applyAlignment="1">
      <alignment horizontal="right"/>
    </xf>
    <xf numFmtId="165" fontId="2" fillId="8" borderId="1" xfId="0" applyNumberFormat="1" applyFont="1" applyFill="1" applyBorder="1"/>
    <xf numFmtId="165" fontId="2" fillId="0" borderId="0" xfId="0" applyNumberFormat="1" applyFont="1" applyFill="1" applyBorder="1"/>
    <xf numFmtId="165" fontId="2" fillId="7" borderId="1" xfId="0" applyNumberFormat="1" applyFont="1" applyFill="1" applyBorder="1" applyAlignment="1">
      <alignment horizontal="right"/>
    </xf>
    <xf numFmtId="0" fontId="18" fillId="0" borderId="0" xfId="0" applyFont="1"/>
    <xf numFmtId="1" fontId="18" fillId="0" borderId="0" xfId="0" applyNumberFormat="1" applyFont="1"/>
    <xf numFmtId="165" fontId="18" fillId="0" borderId="0" xfId="0" applyNumberFormat="1" applyFont="1"/>
    <xf numFmtId="165" fontId="22" fillId="0" borderId="0" xfId="0" applyNumberFormat="1" applyFont="1" applyFill="1" applyBorder="1"/>
    <xf numFmtId="11" fontId="0" fillId="0" borderId="0" xfId="0" applyNumberFormat="1" applyFill="1"/>
    <xf numFmtId="0" fontId="21" fillId="0" borderId="0" xfId="4" applyFill="1"/>
    <xf numFmtId="2" fontId="2" fillId="2" borderId="3" xfId="0" applyNumberFormat="1" applyFont="1" applyFill="1" applyBorder="1" applyAlignment="1">
      <alignment horizontal="right"/>
    </xf>
    <xf numFmtId="2" fontId="2" fillId="2" borderId="0" xfId="0" applyNumberFormat="1" applyFont="1" applyFill="1" applyBorder="1" applyAlignment="1">
      <alignment horizontal="right"/>
    </xf>
    <xf numFmtId="0" fontId="4" fillId="2" borderId="0" xfId="0" applyFont="1" applyFill="1" applyBorder="1"/>
    <xf numFmtId="0" fontId="5" fillId="2" borderId="0" xfId="0" applyFont="1" applyFill="1" applyBorder="1"/>
    <xf numFmtId="0" fontId="6" fillId="2" borderId="3" xfId="0" applyFont="1" applyFill="1" applyBorder="1" applyAlignment="1"/>
    <xf numFmtId="0" fontId="6" fillId="2" borderId="0" xfId="0" applyFont="1" applyFill="1" applyBorder="1" applyAlignment="1"/>
    <xf numFmtId="1" fontId="0" fillId="2" borderId="0" xfId="0" applyNumberFormat="1" applyFill="1"/>
    <xf numFmtId="0" fontId="18" fillId="2" borderId="0" xfId="0" applyFont="1" applyFill="1"/>
    <xf numFmtId="1" fontId="18" fillId="2" borderId="0" xfId="0" applyNumberFormat="1" applyFont="1" applyFill="1"/>
    <xf numFmtId="165" fontId="18" fillId="2" borderId="0" xfId="0" applyNumberFormat="1" applyFont="1" applyFill="1"/>
    <xf numFmtId="165" fontId="22" fillId="2" borderId="0" xfId="0" applyNumberFormat="1" applyFont="1" applyFill="1" applyBorder="1"/>
    <xf numFmtId="0" fontId="3" fillId="2" borderId="0" xfId="0" applyFont="1" applyFill="1"/>
    <xf numFmtId="165" fontId="0" fillId="2" borderId="0" xfId="0" applyNumberFormat="1" applyFill="1"/>
    <xf numFmtId="1" fontId="2" fillId="8" borderId="4" xfId="0" applyNumberFormat="1" applyFont="1" applyFill="1" applyBorder="1"/>
    <xf numFmtId="167" fontId="0" fillId="0" borderId="0" xfId="2" applyNumberFormat="1" applyFont="1" applyFill="1"/>
    <xf numFmtId="164" fontId="0" fillId="2" borderId="0" xfId="0" applyNumberFormat="1" applyFont="1" applyFill="1" applyBorder="1" applyAlignment="1">
      <alignment horizontal="right"/>
    </xf>
    <xf numFmtId="0" fontId="8" fillId="2" borderId="1" xfId="0" applyFont="1" applyFill="1" applyBorder="1"/>
    <xf numFmtId="0" fontId="6" fillId="2" borderId="1" xfId="0" applyFont="1" applyFill="1" applyBorder="1"/>
    <xf numFmtId="0" fontId="8" fillId="2" borderId="2" xfId="0" applyFont="1" applyFill="1" applyBorder="1"/>
    <xf numFmtId="3" fontId="2" fillId="11" borderId="11" xfId="0" applyNumberFormat="1" applyFont="1" applyFill="1" applyBorder="1" applyAlignment="1">
      <alignment horizontal="right"/>
    </xf>
    <xf numFmtId="0" fontId="0" fillId="2" borderId="12" xfId="0" applyFont="1" applyFill="1" applyBorder="1"/>
    <xf numFmtId="0" fontId="0" fillId="2" borderId="12" xfId="0" applyFill="1" applyBorder="1"/>
    <xf numFmtId="3" fontId="2" fillId="3" borderId="13" xfId="0" applyNumberFormat="1" applyFont="1" applyFill="1" applyBorder="1" applyAlignment="1">
      <alignment horizontal="right"/>
    </xf>
    <xf numFmtId="0" fontId="10" fillId="2" borderId="0" xfId="0" applyFont="1" applyFill="1" applyBorder="1"/>
    <xf numFmtId="3" fontId="0" fillId="2" borderId="13" xfId="0" applyNumberFormat="1" applyFont="1" applyFill="1" applyBorder="1" applyAlignment="1">
      <alignment horizontal="right"/>
    </xf>
    <xf numFmtId="0" fontId="7" fillId="2" borderId="3" xfId="0" applyFont="1" applyFill="1" applyBorder="1" applyAlignment="1">
      <alignment horizontal="left" indent="2"/>
    </xf>
    <xf numFmtId="3" fontId="0" fillId="2" borderId="3" xfId="0" applyNumberFormat="1" applyFont="1" applyFill="1" applyBorder="1" applyAlignment="1">
      <alignment horizontal="right"/>
    </xf>
    <xf numFmtId="3" fontId="2" fillId="11" borderId="3" xfId="0" applyNumberFormat="1" applyFont="1" applyFill="1" applyBorder="1" applyAlignment="1">
      <alignment horizontal="right"/>
    </xf>
    <xf numFmtId="0" fontId="2" fillId="2" borderId="11" xfId="0" applyFont="1" applyFill="1" applyBorder="1"/>
    <xf numFmtId="3" fontId="2" fillId="11" borderId="2" xfId="0" applyNumberFormat="1" applyFont="1" applyFill="1" applyBorder="1" applyAlignment="1">
      <alignment horizontal="right"/>
    </xf>
    <xf numFmtId="0" fontId="2" fillId="2" borderId="0" xfId="0" applyFont="1" applyFill="1" applyBorder="1"/>
    <xf numFmtId="3" fontId="2" fillId="3" borderId="12" xfId="0" applyNumberFormat="1" applyFont="1" applyFill="1" applyBorder="1" applyAlignment="1">
      <alignment horizontal="right"/>
    </xf>
    <xf numFmtId="0" fontId="7" fillId="2" borderId="14" xfId="0" applyFont="1" applyFill="1" applyBorder="1" applyAlignment="1">
      <alignment horizontal="left" indent="2"/>
    </xf>
    <xf numFmtId="0" fontId="10" fillId="2" borderId="14" xfId="0" applyFont="1" applyFill="1" applyBorder="1"/>
    <xf numFmtId="0" fontId="2" fillId="2" borderId="12" xfId="0" applyFont="1" applyFill="1" applyBorder="1"/>
    <xf numFmtId="3" fontId="0" fillId="2" borderId="0" xfId="1" applyNumberFormat="1" applyFont="1" applyFill="1" applyBorder="1" applyAlignment="1">
      <alignment horizontal="right"/>
    </xf>
    <xf numFmtId="0" fontId="10" fillId="2" borderId="3" xfId="0" applyFont="1" applyFill="1" applyBorder="1"/>
    <xf numFmtId="3" fontId="0" fillId="2" borderId="3" xfId="1" applyNumberFormat="1" applyFont="1" applyFill="1" applyBorder="1" applyAlignment="1">
      <alignment horizontal="right"/>
    </xf>
    <xf numFmtId="166" fontId="2" fillId="3" borderId="13" xfId="0" applyNumberFormat="1" applyFont="1" applyFill="1" applyBorder="1" applyAlignment="1">
      <alignment horizontal="right"/>
    </xf>
    <xf numFmtId="166" fontId="0" fillId="2" borderId="0" xfId="0" applyNumberFormat="1" applyFont="1" applyFill="1" applyBorder="1" applyAlignment="1">
      <alignment horizontal="right"/>
    </xf>
    <xf numFmtId="166" fontId="0" fillId="2" borderId="13" xfId="0" applyNumberFormat="1" applyFont="1" applyFill="1" applyBorder="1" applyAlignment="1">
      <alignment horizontal="right"/>
    </xf>
    <xf numFmtId="166" fontId="0" fillId="2" borderId="3" xfId="0" applyNumberFormat="1" applyFont="1" applyFill="1" applyBorder="1" applyAlignment="1">
      <alignment horizontal="right"/>
    </xf>
    <xf numFmtId="166" fontId="2" fillId="3" borderId="12" xfId="0" applyNumberFormat="1" applyFont="1" applyFill="1" applyBorder="1" applyAlignment="1">
      <alignment horizontal="right"/>
    </xf>
    <xf numFmtId="166" fontId="0" fillId="2" borderId="0" xfId="1" applyNumberFormat="1" applyFont="1" applyFill="1" applyBorder="1" applyAlignment="1">
      <alignment horizontal="right"/>
    </xf>
    <xf numFmtId="166" fontId="0" fillId="2" borderId="3" xfId="1" applyNumberFormat="1" applyFont="1" applyFill="1" applyBorder="1" applyAlignment="1">
      <alignment horizontal="right"/>
    </xf>
    <xf numFmtId="166" fontId="0" fillId="2" borderId="2" xfId="0" applyNumberFormat="1" applyFont="1" applyFill="1" applyBorder="1" applyAlignment="1">
      <alignment horizontal="right"/>
    </xf>
    <xf numFmtId="1" fontId="2" fillId="2" borderId="0" xfId="0" applyNumberFormat="1" applyFont="1" applyFill="1" applyBorder="1" applyAlignment="1">
      <alignment horizontal="right"/>
    </xf>
    <xf numFmtId="168" fontId="0" fillId="0" borderId="0" xfId="0" applyNumberFormat="1"/>
    <xf numFmtId="11" fontId="0" fillId="0" borderId="0" xfId="0" applyNumberFormat="1" applyFill="1" applyBorder="1"/>
    <xf numFmtId="165" fontId="0" fillId="0" borderId="0" xfId="0" applyNumberFormat="1" applyFill="1" applyBorder="1"/>
    <xf numFmtId="0" fontId="2" fillId="2" borderId="1" xfId="0" applyFont="1" applyFill="1" applyBorder="1" applyAlignment="1">
      <alignment horizontal="right" wrapText="1" shrinkToFit="1"/>
    </xf>
    <xf numFmtId="0" fontId="17" fillId="0" borderId="0" xfId="0" applyFont="1" applyFill="1"/>
    <xf numFmtId="0" fontId="13" fillId="2" borderId="1" xfId="0" applyFont="1" applyFill="1" applyBorder="1" applyAlignment="1"/>
    <xf numFmtId="165" fontId="12" fillId="5" borderId="1" xfId="0" applyNumberFormat="1" applyFont="1" applyFill="1" applyBorder="1" applyAlignment="1">
      <alignment horizontal="right"/>
    </xf>
    <xf numFmtId="165" fontId="23" fillId="0" borderId="0" xfId="0" applyNumberFormat="1" applyFont="1"/>
    <xf numFmtId="1" fontId="23" fillId="0" borderId="0" xfId="0" applyNumberFormat="1" applyFont="1"/>
    <xf numFmtId="1" fontId="5" fillId="0" borderId="0" xfId="0" applyNumberFormat="1" applyFont="1" applyFill="1" applyBorder="1"/>
    <xf numFmtId="9" fontId="0" fillId="0" borderId="0" xfId="1" applyFont="1" applyFill="1" applyBorder="1" applyAlignment="1">
      <alignment horizontal="right"/>
    </xf>
    <xf numFmtId="3" fontId="0" fillId="0" borderId="0" xfId="0" applyNumberFormat="1" applyFont="1" applyFill="1" applyBorder="1" applyAlignment="1">
      <alignment horizontal="right"/>
    </xf>
    <xf numFmtId="1" fontId="11" fillId="0" borderId="0" xfId="0" applyNumberFormat="1" applyFont="1" applyFill="1" applyBorder="1"/>
    <xf numFmtId="0" fontId="8" fillId="0" borderId="0" xfId="0" applyFont="1" applyFill="1" applyBorder="1"/>
    <xf numFmtId="166" fontId="0" fillId="0" borderId="0" xfId="0" applyNumberFormat="1" applyFill="1" applyBorder="1"/>
    <xf numFmtId="0" fontId="2" fillId="2" borderId="0" xfId="0" applyFont="1" applyFill="1"/>
    <xf numFmtId="0" fontId="14" fillId="2" borderId="0" xfId="0" applyFont="1" applyFill="1"/>
    <xf numFmtId="1" fontId="14" fillId="2" borderId="0" xfId="0" applyNumberFormat="1" applyFont="1" applyFill="1"/>
    <xf numFmtId="165" fontId="23" fillId="2" borderId="0" xfId="0" applyNumberFormat="1" applyFont="1" applyFill="1"/>
    <xf numFmtId="1" fontId="23" fillId="2" borderId="0" xfId="0" applyNumberFormat="1" applyFont="1" applyFill="1"/>
    <xf numFmtId="1" fontId="2" fillId="2" borderId="0" xfId="0" applyNumberFormat="1" applyFont="1" applyFill="1" applyBorder="1"/>
    <xf numFmtId="1" fontId="12" fillId="2" borderId="0" xfId="0" applyNumberFormat="1" applyFont="1" applyFill="1" applyBorder="1"/>
    <xf numFmtId="0" fontId="17" fillId="2" borderId="0" xfId="0" applyFont="1" applyFill="1" applyBorder="1"/>
    <xf numFmtId="165" fontId="15" fillId="2" borderId="0" xfId="0" applyNumberFormat="1" applyFont="1" applyFill="1" applyBorder="1"/>
    <xf numFmtId="165" fontId="12" fillId="2" borderId="0" xfId="0" applyNumberFormat="1" applyFont="1" applyFill="1" applyBorder="1"/>
    <xf numFmtId="0" fontId="2" fillId="2" borderId="0" xfId="0" applyFont="1" applyFill="1" applyBorder="1" applyAlignment="1">
      <alignment horizontal="right" wrapText="1" shrinkToFit="1"/>
    </xf>
    <xf numFmtId="0" fontId="12" fillId="2" borderId="0" xfId="0" applyFont="1" applyFill="1" applyBorder="1" applyAlignment="1">
      <alignment horizontal="right" wrapText="1" shrinkToFit="1"/>
    </xf>
    <xf numFmtId="0" fontId="12" fillId="2" borderId="0" xfId="0" applyFont="1" applyFill="1" applyBorder="1" applyAlignment="1">
      <alignment horizontal="right"/>
    </xf>
    <xf numFmtId="1" fontId="12" fillId="2" borderId="0" xfId="0" applyNumberFormat="1" applyFont="1" applyFill="1" applyBorder="1" applyAlignment="1">
      <alignment horizontal="right"/>
    </xf>
    <xf numFmtId="0" fontId="17" fillId="2" borderId="0" xfId="0" applyFont="1" applyFill="1"/>
    <xf numFmtId="1" fontId="0" fillId="2" borderId="0" xfId="0" applyNumberFormat="1" applyFill="1" applyBorder="1"/>
    <xf numFmtId="1" fontId="14" fillId="2" borderId="0" xfId="0" applyNumberFormat="1" applyFont="1" applyFill="1" applyBorder="1"/>
    <xf numFmtId="165" fontId="2" fillId="2" borderId="0" xfId="0" applyNumberFormat="1" applyFont="1" applyFill="1" applyBorder="1" applyAlignment="1">
      <alignment horizontal="right"/>
    </xf>
    <xf numFmtId="1" fontId="2" fillId="2" borderId="0" xfId="0" applyNumberFormat="1" applyFont="1" applyFill="1"/>
    <xf numFmtId="165" fontId="15" fillId="2" borderId="0" xfId="0" applyNumberFormat="1" applyFont="1" applyFill="1"/>
    <xf numFmtId="1" fontId="2" fillId="2" borderId="16" xfId="0" applyNumberFormat="1" applyFont="1" applyFill="1" applyBorder="1" applyAlignment="1">
      <alignment horizontal="right"/>
    </xf>
    <xf numFmtId="1" fontId="2" fillId="3" borderId="9" xfId="0" applyNumberFormat="1" applyFont="1" applyFill="1" applyBorder="1" applyAlignment="1">
      <alignment horizontal="right"/>
    </xf>
    <xf numFmtId="1" fontId="2" fillId="3" borderId="10" xfId="0" applyNumberFormat="1" applyFont="1" applyFill="1" applyBorder="1" applyAlignment="1">
      <alignment horizontal="right"/>
    </xf>
    <xf numFmtId="1" fontId="0" fillId="2" borderId="6" xfId="0" applyNumberFormat="1" applyFont="1" applyFill="1" applyBorder="1" applyAlignment="1">
      <alignment horizontal="right"/>
    </xf>
    <xf numFmtId="1" fontId="2" fillId="3" borderId="16" xfId="0" applyNumberFormat="1" applyFont="1" applyFill="1" applyBorder="1" applyAlignment="1">
      <alignment horizontal="right"/>
    </xf>
    <xf numFmtId="1" fontId="0" fillId="2" borderId="9" xfId="0" applyNumberFormat="1" applyFont="1" applyFill="1" applyBorder="1" applyAlignment="1">
      <alignment horizontal="right"/>
    </xf>
    <xf numFmtId="1" fontId="0" fillId="2" borderId="10" xfId="0" applyNumberFormat="1" applyFont="1" applyFill="1" applyBorder="1" applyAlignment="1">
      <alignment horizontal="right"/>
    </xf>
    <xf numFmtId="1" fontId="2" fillId="4" borderId="16" xfId="0" applyNumberFormat="1" applyFont="1" applyFill="1" applyBorder="1"/>
    <xf numFmtId="1" fontId="2" fillId="2" borderId="4" xfId="0" applyNumberFormat="1" applyFont="1" applyFill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1" fontId="2" fillId="3" borderId="17" xfId="0" applyNumberFormat="1" applyFont="1" applyFill="1" applyBorder="1" applyAlignment="1">
      <alignment horizontal="right"/>
    </xf>
    <xf numFmtId="1" fontId="0" fillId="2" borderId="18" xfId="0" applyNumberFormat="1" applyFont="1" applyFill="1" applyBorder="1" applyAlignment="1">
      <alignment horizontal="right"/>
    </xf>
    <xf numFmtId="1" fontId="2" fillId="3" borderId="15" xfId="0" applyNumberFormat="1" applyFont="1" applyFill="1" applyBorder="1" applyAlignment="1">
      <alignment horizontal="right"/>
    </xf>
    <xf numFmtId="1" fontId="0" fillId="2" borderId="17" xfId="0" applyNumberFormat="1" applyFont="1" applyFill="1" applyBorder="1" applyAlignment="1">
      <alignment horizontal="right"/>
    </xf>
    <xf numFmtId="1" fontId="2" fillId="4" borderId="15" xfId="0" applyNumberFormat="1" applyFont="1" applyFill="1" applyBorder="1"/>
    <xf numFmtId="3" fontId="2" fillId="11" borderId="19" xfId="0" applyNumberFormat="1" applyFont="1" applyFill="1" applyBorder="1" applyAlignment="1">
      <alignment horizontal="right"/>
    </xf>
    <xf numFmtId="3" fontId="2" fillId="11" borderId="20" xfId="0" applyNumberFormat="1" applyFont="1" applyFill="1" applyBorder="1" applyAlignment="1">
      <alignment horizontal="right"/>
    </xf>
    <xf numFmtId="3" fontId="2" fillId="3" borderId="21" xfId="0" applyNumberFormat="1" applyFont="1" applyFill="1" applyBorder="1" applyAlignment="1">
      <alignment horizontal="right"/>
    </xf>
    <xf numFmtId="3" fontId="2" fillId="3" borderId="22" xfId="0" applyNumberFormat="1" applyFont="1" applyFill="1" applyBorder="1" applyAlignment="1">
      <alignment horizontal="right"/>
    </xf>
    <xf numFmtId="3" fontId="0" fillId="2" borderId="5" xfId="0" applyNumberFormat="1" applyFont="1" applyFill="1" applyBorder="1" applyAlignment="1">
      <alignment horizontal="right"/>
    </xf>
    <xf numFmtId="3" fontId="0" fillId="2" borderId="6" xfId="0" applyNumberFormat="1" applyFont="1" applyFill="1" applyBorder="1" applyAlignment="1">
      <alignment horizontal="right"/>
    </xf>
    <xf numFmtId="3" fontId="0" fillId="2" borderId="21" xfId="0" applyNumberFormat="1" applyFont="1" applyFill="1" applyBorder="1" applyAlignment="1">
      <alignment horizontal="right"/>
    </xf>
    <xf numFmtId="3" fontId="0" fillId="2" borderId="22" xfId="0" applyNumberFormat="1" applyFont="1" applyFill="1" applyBorder="1" applyAlignment="1">
      <alignment horizontal="right"/>
    </xf>
    <xf numFmtId="3" fontId="0" fillId="2" borderId="9" xfId="0" applyNumberFormat="1" applyFont="1" applyFill="1" applyBorder="1" applyAlignment="1">
      <alignment horizontal="right"/>
    </xf>
    <xf numFmtId="3" fontId="0" fillId="2" borderId="10" xfId="0" applyNumberFormat="1" applyFont="1" applyFill="1" applyBorder="1" applyAlignment="1">
      <alignment horizontal="right"/>
    </xf>
    <xf numFmtId="3" fontId="2" fillId="11" borderId="9" xfId="0" applyNumberFormat="1" applyFont="1" applyFill="1" applyBorder="1" applyAlignment="1">
      <alignment horizontal="right"/>
    </xf>
    <xf numFmtId="3" fontId="2" fillId="11" borderId="10" xfId="0" applyNumberFormat="1" applyFont="1" applyFill="1" applyBorder="1" applyAlignment="1">
      <alignment horizontal="right"/>
    </xf>
    <xf numFmtId="3" fontId="2" fillId="11" borderId="8" xfId="0" applyNumberFormat="1" applyFont="1" applyFill="1" applyBorder="1" applyAlignment="1">
      <alignment horizontal="right"/>
    </xf>
    <xf numFmtId="3" fontId="2" fillId="11" borderId="7" xfId="0" applyNumberFormat="1" applyFont="1" applyFill="1" applyBorder="1" applyAlignment="1">
      <alignment horizontal="right"/>
    </xf>
    <xf numFmtId="3" fontId="2" fillId="3" borderId="23" xfId="0" applyNumberFormat="1" applyFont="1" applyFill="1" applyBorder="1" applyAlignment="1">
      <alignment horizontal="right"/>
    </xf>
    <xf numFmtId="3" fontId="2" fillId="3" borderId="24" xfId="0" applyNumberFormat="1" applyFont="1" applyFill="1" applyBorder="1" applyAlignment="1">
      <alignment horizontal="right"/>
    </xf>
    <xf numFmtId="3" fontId="0" fillId="2" borderId="5" xfId="1" applyNumberFormat="1" applyFont="1" applyFill="1" applyBorder="1" applyAlignment="1">
      <alignment horizontal="right"/>
    </xf>
    <xf numFmtId="3" fontId="0" fillId="2" borderId="6" xfId="1" applyNumberFormat="1" applyFont="1" applyFill="1" applyBorder="1" applyAlignment="1">
      <alignment horizontal="right"/>
    </xf>
    <xf numFmtId="3" fontId="0" fillId="2" borderId="9" xfId="1" applyNumberFormat="1" applyFont="1" applyFill="1" applyBorder="1" applyAlignment="1">
      <alignment horizontal="right"/>
    </xf>
    <xf numFmtId="3" fontId="0" fillId="2" borderId="10" xfId="1" applyNumberFormat="1" applyFont="1" applyFill="1" applyBorder="1" applyAlignment="1">
      <alignment horizontal="right"/>
    </xf>
    <xf numFmtId="3" fontId="2" fillId="11" borderId="25" xfId="0" applyNumberFormat="1" applyFont="1" applyFill="1" applyBorder="1" applyAlignment="1">
      <alignment horizontal="right"/>
    </xf>
    <xf numFmtId="3" fontId="2" fillId="3" borderId="26" xfId="0" applyNumberFormat="1" applyFont="1" applyFill="1" applyBorder="1" applyAlignment="1">
      <alignment horizontal="right"/>
    </xf>
    <xf numFmtId="3" fontId="0" fillId="2" borderId="18" xfId="0" applyNumberFormat="1" applyFont="1" applyFill="1" applyBorder="1" applyAlignment="1">
      <alignment horizontal="right"/>
    </xf>
    <xf numFmtId="3" fontId="0" fillId="2" borderId="26" xfId="0" applyNumberFormat="1" applyFont="1" applyFill="1" applyBorder="1" applyAlignment="1">
      <alignment horizontal="right"/>
    </xf>
    <xf numFmtId="3" fontId="0" fillId="2" borderId="17" xfId="0" applyNumberFormat="1" applyFont="1" applyFill="1" applyBorder="1" applyAlignment="1">
      <alignment horizontal="right"/>
    </xf>
    <xf numFmtId="3" fontId="2" fillId="11" borderId="17" xfId="0" applyNumberFormat="1" applyFont="1" applyFill="1" applyBorder="1" applyAlignment="1">
      <alignment horizontal="right"/>
    </xf>
    <xf numFmtId="3" fontId="2" fillId="11" borderId="27" xfId="0" applyNumberFormat="1" applyFont="1" applyFill="1" applyBorder="1" applyAlignment="1">
      <alignment horizontal="right"/>
    </xf>
    <xf numFmtId="3" fontId="2" fillId="3" borderId="28" xfId="0" applyNumberFormat="1" applyFont="1" applyFill="1" applyBorder="1" applyAlignment="1">
      <alignment horizontal="right"/>
    </xf>
    <xf numFmtId="3" fontId="0" fillId="2" borderId="18" xfId="1" applyNumberFormat="1" applyFont="1" applyFill="1" applyBorder="1" applyAlignment="1">
      <alignment horizontal="right"/>
    </xf>
    <xf numFmtId="3" fontId="0" fillId="2" borderId="17" xfId="1" applyNumberFormat="1" applyFont="1" applyFill="1" applyBorder="1" applyAlignment="1">
      <alignment horizontal="right"/>
    </xf>
    <xf numFmtId="3" fontId="2" fillId="3" borderId="9" xfId="0" applyNumberFormat="1" applyFont="1" applyFill="1" applyBorder="1" applyAlignment="1">
      <alignment horizontal="right"/>
    </xf>
    <xf numFmtId="3" fontId="2" fillId="3" borderId="10" xfId="0" applyNumberFormat="1" applyFont="1" applyFill="1" applyBorder="1" applyAlignment="1">
      <alignment horizontal="right"/>
    </xf>
    <xf numFmtId="166" fontId="0" fillId="2" borderId="8" xfId="0" applyNumberFormat="1" applyFont="1" applyFill="1" applyBorder="1" applyAlignment="1">
      <alignment horizontal="right"/>
    </xf>
    <xf numFmtId="166" fontId="0" fillId="2" borderId="7" xfId="0" applyNumberFormat="1" applyFont="1" applyFill="1" applyBorder="1" applyAlignment="1">
      <alignment horizontal="right"/>
    </xf>
    <xf numFmtId="166" fontId="0" fillId="2" borderId="5" xfId="0" applyNumberFormat="1" applyFont="1" applyFill="1" applyBorder="1" applyAlignment="1">
      <alignment horizontal="right"/>
    </xf>
    <xf numFmtId="166" fontId="0" fillId="2" borderId="6" xfId="0" applyNumberFormat="1" applyFont="1" applyFill="1" applyBorder="1" applyAlignment="1">
      <alignment horizontal="right"/>
    </xf>
    <xf numFmtId="166" fontId="0" fillId="2" borderId="9" xfId="0" applyNumberFormat="1" applyFont="1" applyFill="1" applyBorder="1" applyAlignment="1">
      <alignment horizontal="right"/>
    </xf>
    <xf numFmtId="166" fontId="0" fillId="2" borderId="10" xfId="0" applyNumberFormat="1" applyFont="1" applyFill="1" applyBorder="1" applyAlignment="1">
      <alignment horizontal="right"/>
    </xf>
    <xf numFmtId="3" fontId="2" fillId="3" borderId="17" xfId="0" applyNumberFormat="1" applyFont="1" applyFill="1" applyBorder="1" applyAlignment="1">
      <alignment horizontal="right"/>
    </xf>
    <xf numFmtId="166" fontId="0" fillId="2" borderId="27" xfId="0" applyNumberFormat="1" applyFont="1" applyFill="1" applyBorder="1" applyAlignment="1">
      <alignment horizontal="right"/>
    </xf>
    <xf numFmtId="166" fontId="0" fillId="2" borderId="18" xfId="0" applyNumberFormat="1" applyFont="1" applyFill="1" applyBorder="1" applyAlignment="1">
      <alignment horizontal="right"/>
    </xf>
    <xf numFmtId="166" fontId="0" fillId="2" borderId="17" xfId="0" applyNumberFormat="1" applyFont="1" applyFill="1" applyBorder="1" applyAlignment="1">
      <alignment horizontal="right"/>
    </xf>
    <xf numFmtId="166" fontId="2" fillId="3" borderId="26" xfId="0" applyNumberFormat="1" applyFont="1" applyFill="1" applyBorder="1" applyAlignment="1">
      <alignment horizontal="right"/>
    </xf>
    <xf numFmtId="166" fontId="0" fillId="2" borderId="26" xfId="0" applyNumberFormat="1" applyFont="1" applyFill="1" applyBorder="1" applyAlignment="1">
      <alignment horizontal="right"/>
    </xf>
    <xf numFmtId="166" fontId="2" fillId="3" borderId="28" xfId="0" applyNumberFormat="1" applyFont="1" applyFill="1" applyBorder="1" applyAlignment="1">
      <alignment horizontal="right"/>
    </xf>
    <xf numFmtId="166" fontId="0" fillId="2" borderId="18" xfId="1" applyNumberFormat="1" applyFont="1" applyFill="1" applyBorder="1" applyAlignment="1">
      <alignment horizontal="right"/>
    </xf>
    <xf numFmtId="166" fontId="0" fillId="2" borderId="17" xfId="1" applyNumberFormat="1" applyFont="1" applyFill="1" applyBorder="1" applyAlignment="1">
      <alignment horizontal="right"/>
    </xf>
    <xf numFmtId="166" fontId="2" fillId="3" borderId="21" xfId="0" applyNumberFormat="1" applyFont="1" applyFill="1" applyBorder="1" applyAlignment="1">
      <alignment horizontal="right"/>
    </xf>
    <xf numFmtId="166" fontId="2" fillId="3" borderId="22" xfId="0" applyNumberFormat="1" applyFont="1" applyFill="1" applyBorder="1" applyAlignment="1">
      <alignment horizontal="right"/>
    </xf>
    <xf numFmtId="166" fontId="0" fillId="2" borderId="21" xfId="0" applyNumberFormat="1" applyFont="1" applyFill="1" applyBorder="1" applyAlignment="1">
      <alignment horizontal="right"/>
    </xf>
    <xf numFmtId="166" fontId="0" fillId="2" borderId="22" xfId="0" applyNumberFormat="1" applyFont="1" applyFill="1" applyBorder="1" applyAlignment="1">
      <alignment horizontal="right"/>
    </xf>
    <xf numFmtId="166" fontId="2" fillId="3" borderId="23" xfId="0" applyNumberFormat="1" applyFont="1" applyFill="1" applyBorder="1" applyAlignment="1">
      <alignment horizontal="right"/>
    </xf>
    <xf numFmtId="166" fontId="2" fillId="3" borderId="24" xfId="0" applyNumberFormat="1" applyFont="1" applyFill="1" applyBorder="1" applyAlignment="1">
      <alignment horizontal="right"/>
    </xf>
    <xf numFmtId="166" fontId="0" fillId="2" borderId="5" xfId="1" applyNumberFormat="1" applyFont="1" applyFill="1" applyBorder="1" applyAlignment="1">
      <alignment horizontal="right"/>
    </xf>
    <xf numFmtId="166" fontId="0" fillId="2" borderId="6" xfId="1" applyNumberFormat="1" applyFont="1" applyFill="1" applyBorder="1" applyAlignment="1">
      <alignment horizontal="right"/>
    </xf>
    <xf numFmtId="166" fontId="0" fillId="2" borderId="9" xfId="1" applyNumberFormat="1" applyFont="1" applyFill="1" applyBorder="1" applyAlignment="1">
      <alignment horizontal="right"/>
    </xf>
    <xf numFmtId="166" fontId="0" fillId="2" borderId="10" xfId="1" applyNumberFormat="1" applyFont="1" applyFill="1" applyBorder="1" applyAlignment="1">
      <alignment horizontal="right"/>
    </xf>
    <xf numFmtId="0" fontId="6" fillId="2" borderId="0" xfId="0" applyFont="1" applyFill="1" applyBorder="1"/>
    <xf numFmtId="3" fontId="2" fillId="2" borderId="0" xfId="0" applyNumberFormat="1" applyFont="1" applyFill="1" applyBorder="1" applyAlignment="1">
      <alignment horizontal="right"/>
    </xf>
    <xf numFmtId="1" fontId="2" fillId="12" borderId="9" xfId="0" applyNumberFormat="1" applyFont="1" applyFill="1" applyBorder="1" applyAlignment="1">
      <alignment horizontal="right"/>
    </xf>
    <xf numFmtId="1" fontId="2" fillId="12" borderId="3" xfId="0" applyNumberFormat="1" applyFont="1" applyFill="1" applyBorder="1" applyAlignment="1">
      <alignment horizontal="right"/>
    </xf>
    <xf numFmtId="1" fontId="2" fillId="12" borderId="10" xfId="0" applyNumberFormat="1" applyFont="1" applyFill="1" applyBorder="1" applyAlignment="1">
      <alignment horizontal="right"/>
    </xf>
    <xf numFmtId="1" fontId="2" fillId="12" borderId="17" xfId="0" applyNumberFormat="1" applyFont="1" applyFill="1" applyBorder="1" applyAlignment="1">
      <alignment horizontal="right"/>
    </xf>
    <xf numFmtId="1" fontId="2" fillId="12" borderId="4" xfId="0" applyNumberFormat="1" applyFont="1" applyFill="1" applyBorder="1" applyAlignment="1">
      <alignment horizontal="right"/>
    </xf>
    <xf numFmtId="1" fontId="2" fillId="12" borderId="1" xfId="0" applyNumberFormat="1" applyFont="1" applyFill="1" applyBorder="1" applyAlignment="1">
      <alignment horizontal="right"/>
    </xf>
    <xf numFmtId="1" fontId="2" fillId="12" borderId="16" xfId="0" applyNumberFormat="1" applyFont="1" applyFill="1" applyBorder="1" applyAlignment="1">
      <alignment horizontal="right"/>
    </xf>
    <xf numFmtId="1" fontId="2" fillId="12" borderId="15" xfId="0" applyNumberFormat="1" applyFont="1" applyFill="1" applyBorder="1" applyAlignment="1">
      <alignment horizontal="right"/>
    </xf>
    <xf numFmtId="1" fontId="2" fillId="13" borderId="4" xfId="0" applyNumberFormat="1" applyFont="1" applyFill="1" applyBorder="1"/>
    <xf numFmtId="1" fontId="2" fillId="13" borderId="1" xfId="0" applyNumberFormat="1" applyFont="1" applyFill="1" applyBorder="1"/>
    <xf numFmtId="1" fontId="2" fillId="13" borderId="16" xfId="0" applyNumberFormat="1" applyFont="1" applyFill="1" applyBorder="1"/>
    <xf numFmtId="1" fontId="2" fillId="13" borderId="15" xfId="0" applyNumberFormat="1" applyFont="1" applyFill="1" applyBorder="1"/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2" fontId="0" fillId="2" borderId="6" xfId="0" applyNumberFormat="1" applyFont="1" applyFill="1" applyBorder="1" applyAlignment="1">
      <alignment horizontal="right"/>
    </xf>
  </cellXfs>
  <cellStyles count="5">
    <cellStyle name="Lien hypertexte" xfId="4" builtinId="8"/>
    <cellStyle name="Milliers" xfId="2" builtinId="3"/>
    <cellStyle name="Motif 2 2" xfId="3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ouedardh\ThreeME\data\calibrations\Bilan%20AME_sansEPR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Cibles THREEME"/>
      <sheetName val="Bilan 2006"/>
      <sheetName val="Bilan 2010"/>
      <sheetName val="Bilan 2015"/>
      <sheetName val="Bilan 2020"/>
      <sheetName val="Bilan 2025"/>
      <sheetName val="Bilan 2030"/>
      <sheetName val="Bilan 2050"/>
      <sheetName val="bilan énergie format SDS"/>
      <sheetName val="Bilan enerdata_2015"/>
      <sheetName val="Bilan enerdata_2020"/>
      <sheetName val="Bilan enerdata_2025"/>
      <sheetName val="Bilan enerdata_2030"/>
      <sheetName val="Bilan enerdata_2050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Mix énergie_2020"/>
      <sheetName val="Mix énergie_2025"/>
      <sheetName val="Mix énergie_2030"/>
      <sheetName val="Mix énergie_2050"/>
    </sheetNames>
    <sheetDataSet>
      <sheetData sheetId="0"/>
      <sheetData sheetId="1">
        <row r="23">
          <cell r="W23">
            <v>1.1313605731176026</v>
          </cell>
        </row>
      </sheetData>
      <sheetData sheetId="2"/>
      <sheetData sheetId="3"/>
      <sheetData sheetId="4">
        <row r="13">
          <cell r="R13">
            <v>38.082514273546238</v>
          </cell>
          <cell r="S13">
            <v>0.74651762682717104</v>
          </cell>
          <cell r="T13">
            <v>10.069552160228</v>
          </cell>
          <cell r="U13">
            <v>13.6203670581426</v>
          </cell>
          <cell r="V13">
            <v>12.701365476499801</v>
          </cell>
          <cell r="W13">
            <v>0.94471195184866696</v>
          </cell>
        </row>
        <row r="23">
          <cell r="R23">
            <v>29.391760194018236</v>
          </cell>
          <cell r="S23">
            <v>0.20038837309893301</v>
          </cell>
          <cell r="T23">
            <v>10.2038364932448</v>
          </cell>
          <cell r="U23">
            <v>11.7825435723501</v>
          </cell>
          <cell r="V23">
            <v>7.13877632922933</v>
          </cell>
          <cell r="W23">
            <v>6.6215426095074303E-2</v>
          </cell>
        </row>
        <row r="29">
          <cell r="R29">
            <v>3.0705862327457893</v>
          </cell>
          <cell r="S29">
            <v>6.4536710533781398E-3</v>
          </cell>
          <cell r="T29">
            <v>1.1415347236508699</v>
          </cell>
          <cell r="U29">
            <v>1.21184436300186</v>
          </cell>
          <cell r="V29">
            <v>0.710753475039681</v>
          </cell>
          <cell r="W29">
            <v>0</v>
          </cell>
        </row>
        <row r="36"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S37">
            <v>0.15947740517817899</v>
          </cell>
          <cell r="T37">
            <v>1.36555364478838</v>
          </cell>
          <cell r="U37">
            <v>0.38556550106511622</v>
          </cell>
          <cell r="V37">
            <v>0.19611511847279733</v>
          </cell>
          <cell r="W37">
            <v>5.1017483519633103E-2</v>
          </cell>
        </row>
        <row r="38">
          <cell r="S38">
            <v>0</v>
          </cell>
          <cell r="T38">
            <v>0</v>
          </cell>
          <cell r="U38">
            <v>9.0670749742659484E-2</v>
          </cell>
          <cell r="V38">
            <v>8.9099999999999999E-2</v>
          </cell>
          <cell r="W38">
            <v>0</v>
          </cell>
        </row>
        <row r="39">
          <cell r="S39">
            <v>0</v>
          </cell>
          <cell r="T39">
            <v>0</v>
          </cell>
          <cell r="U39">
            <v>0.36223952016398392</v>
          </cell>
          <cell r="V39">
            <v>0.61136732184832765</v>
          </cell>
          <cell r="W39">
            <v>0</v>
          </cell>
        </row>
        <row r="40">
          <cell r="W40">
            <v>0</v>
          </cell>
        </row>
        <row r="41"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2.9481554218018502</v>
          </cell>
        </row>
        <row r="42"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39.807000000000002</v>
          </cell>
        </row>
        <row r="43">
          <cell r="S43">
            <v>3.371</v>
          </cell>
          <cell r="T43">
            <v>2.3566094604778201</v>
          </cell>
          <cell r="U43">
            <v>6.6752954110546101</v>
          </cell>
          <cell r="V43">
            <v>3.01546564464017</v>
          </cell>
          <cell r="W43">
            <v>0</v>
          </cell>
        </row>
        <row r="45"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G46">
            <v>5.6188711803771962</v>
          </cell>
          <cell r="S46">
            <v>2.2137192704974398E-3</v>
          </cell>
          <cell r="T46">
            <v>1.0493092649428299</v>
          </cell>
          <cell r="U46">
            <v>3.6764196608413298E-2</v>
          </cell>
          <cell r="V46">
            <v>4.3073392295861899E-2</v>
          </cell>
        </row>
        <row r="51">
          <cell r="E51">
            <v>4.2518176113648583</v>
          </cell>
        </row>
        <row r="53">
          <cell r="E53">
            <v>13.661</v>
          </cell>
        </row>
      </sheetData>
      <sheetData sheetId="5">
        <row r="13">
          <cell r="R13">
            <v>38.746737528396288</v>
          </cell>
          <cell r="S13">
            <v>0.723240881677221</v>
          </cell>
          <cell r="T13">
            <v>10.361652160227999</v>
          </cell>
          <cell r="U13">
            <v>13.284467058142599</v>
          </cell>
          <cell r="V13">
            <v>13.178365476499801</v>
          </cell>
          <cell r="W13">
            <v>1.1990119518486699</v>
          </cell>
        </row>
        <row r="23">
          <cell r="R23">
            <v>27.63173324956551</v>
          </cell>
          <cell r="S23">
            <v>0.197127474158172</v>
          </cell>
          <cell r="T23">
            <v>11.162255863946999</v>
          </cell>
          <cell r="U23">
            <v>9.4612008749007703</v>
          </cell>
          <cell r="V23">
            <v>6.7347370383486203</v>
          </cell>
          <cell r="W23">
            <v>7.6411998210945506E-2</v>
          </cell>
        </row>
        <row r="29">
          <cell r="R29">
            <v>2.697386232745786</v>
          </cell>
          <cell r="S29">
            <v>6.4536710533781398E-3</v>
          </cell>
          <cell r="T29">
            <v>0.73743472365086704</v>
          </cell>
          <cell r="U29">
            <v>1.3282443630018601</v>
          </cell>
          <cell r="V29">
            <v>0.62525347503968098</v>
          </cell>
          <cell r="W29">
            <v>0</v>
          </cell>
        </row>
        <row r="36"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S37">
            <v>0.16206604582270401</v>
          </cell>
          <cell r="T37">
            <v>2.21443427408621</v>
          </cell>
          <cell r="U37">
            <v>0.90853036442785218</v>
          </cell>
          <cell r="V37">
            <v>4.0506645953645032E-2</v>
          </cell>
          <cell r="W37">
            <v>5.1017483519633103E-2</v>
          </cell>
        </row>
        <row r="38">
          <cell r="S38">
            <v>0</v>
          </cell>
          <cell r="T38">
            <v>0</v>
          </cell>
          <cell r="U38">
            <v>0.1007</v>
          </cell>
          <cell r="V38">
            <v>7.9899999999999999E-2</v>
          </cell>
          <cell r="W38">
            <v>0</v>
          </cell>
        </row>
        <row r="39">
          <cell r="S39">
            <v>0</v>
          </cell>
          <cell r="T39">
            <v>0</v>
          </cell>
          <cell r="U39">
            <v>0.65528600572635798</v>
          </cell>
          <cell r="V39">
            <v>0.84021412129145101</v>
          </cell>
          <cell r="W39">
            <v>0</v>
          </cell>
        </row>
        <row r="40">
          <cell r="W40">
            <v>0</v>
          </cell>
        </row>
        <row r="41"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3.6461042896859799</v>
          </cell>
        </row>
        <row r="42"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38.466254560000003</v>
          </cell>
        </row>
        <row r="43">
          <cell r="S43">
            <v>3.2913790892055199</v>
          </cell>
          <cell r="T43">
            <v>1.6824094604778199</v>
          </cell>
          <cell r="U43">
            <v>5.3179954110546097</v>
          </cell>
          <cell r="V43">
            <v>2.5563656446401701</v>
          </cell>
          <cell r="W43">
            <v>0</v>
          </cell>
        </row>
        <row r="45"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G46">
            <v>3.5653834298241049</v>
          </cell>
          <cell r="S46">
            <v>2.2137192704974398E-3</v>
          </cell>
          <cell r="T46">
            <v>0.34460926494283001</v>
          </cell>
          <cell r="U46">
            <v>0</v>
          </cell>
          <cell r="V46">
            <v>0</v>
          </cell>
          <cell r="W46">
            <v>0</v>
          </cell>
        </row>
        <row r="51">
          <cell r="E51">
            <v>3.2185604456107773</v>
          </cell>
        </row>
        <row r="53">
          <cell r="E53">
            <v>13.005694811337801</v>
          </cell>
        </row>
      </sheetData>
      <sheetData sheetId="6">
        <row r="13">
          <cell r="R13">
            <v>39.665017097319208</v>
          </cell>
          <cell r="S13">
            <v>0.70182045060013498</v>
          </cell>
          <cell r="T13">
            <v>10.545152160228</v>
          </cell>
          <cell r="U13">
            <v>13.166367058142599</v>
          </cell>
          <cell r="V13">
            <v>13.7787654764998</v>
          </cell>
          <cell r="W13">
            <v>1.47291195184867</v>
          </cell>
        </row>
        <row r="23">
          <cell r="R23">
            <v>26.234375386286739</v>
          </cell>
          <cell r="S23">
            <v>0.191763640678039</v>
          </cell>
          <cell r="T23">
            <v>11.4087101159338</v>
          </cell>
          <cell r="U23">
            <v>8.4917229584748206</v>
          </cell>
          <cell r="V23">
            <v>6.0618945971729996</v>
          </cell>
          <cell r="W23">
            <v>8.0284074027079294E-2</v>
          </cell>
        </row>
        <row r="29">
          <cell r="R29">
            <v>2.6257862327457859</v>
          </cell>
          <cell r="S29">
            <v>6.4536710533781398E-3</v>
          </cell>
          <cell r="T29">
            <v>0.73363472365086702</v>
          </cell>
          <cell r="U29">
            <v>1.3003443630018601</v>
          </cell>
          <cell r="V29">
            <v>0.58535347503968105</v>
          </cell>
          <cell r="W29">
            <v>0</v>
          </cell>
        </row>
        <row r="36"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S37">
            <v>0.165762557726544</v>
          </cell>
          <cell r="T37">
            <v>3.0015800220994202</v>
          </cell>
          <cell r="U37">
            <v>1.086808280853802</v>
          </cell>
          <cell r="V37">
            <v>5.2349087129264935E-2</v>
          </cell>
          <cell r="W37">
            <v>5.1017483519633103E-2</v>
          </cell>
        </row>
        <row r="38">
          <cell r="S38">
            <v>0</v>
          </cell>
          <cell r="T38">
            <v>0</v>
          </cell>
          <cell r="U38">
            <v>0.1164</v>
          </cell>
          <cell r="V38">
            <v>6.5100000000000005E-2</v>
          </cell>
          <cell r="W38">
            <v>0</v>
          </cell>
        </row>
        <row r="39">
          <cell r="S39">
            <v>0</v>
          </cell>
          <cell r="T39">
            <v>0</v>
          </cell>
          <cell r="U39">
            <v>0.85316975623719604</v>
          </cell>
          <cell r="V39">
            <v>0.92974017049510504</v>
          </cell>
          <cell r="W39">
            <v>0</v>
          </cell>
        </row>
        <row r="40">
          <cell r="W40">
            <v>0</v>
          </cell>
        </row>
        <row r="41"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3.3332703373463399</v>
          </cell>
        </row>
        <row r="42"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37.500616436523501</v>
          </cell>
        </row>
        <row r="43">
          <cell r="S43">
            <v>3.1990557957396399</v>
          </cell>
          <cell r="T43">
            <v>1.0148094604778199</v>
          </cell>
          <cell r="U43">
            <v>4.5177954110546104</v>
          </cell>
          <cell r="V43">
            <v>2.1334656446401699</v>
          </cell>
          <cell r="W43">
            <v>0</v>
          </cell>
        </row>
        <row r="45"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G46">
            <v>3.1874504493190567</v>
          </cell>
          <cell r="S46">
            <v>2.2137192704974398E-3</v>
          </cell>
          <cell r="T46">
            <v>4.9709264942829498E-2</v>
          </cell>
          <cell r="U46">
            <v>0</v>
          </cell>
          <cell r="V46">
            <v>0</v>
          </cell>
          <cell r="W46">
            <v>0</v>
          </cell>
        </row>
        <row r="51">
          <cell r="E51">
            <v>3.1355274651057297</v>
          </cell>
        </row>
        <row r="53">
          <cell r="E53">
            <v>13.4270982361849</v>
          </cell>
        </row>
      </sheetData>
      <sheetData sheetId="7">
        <row r="13">
          <cell r="R13">
            <v>40.91834502234066</v>
          </cell>
          <cell r="S13">
            <v>0.67684837562158895</v>
          </cell>
          <cell r="T13">
            <v>10.743152160228</v>
          </cell>
          <cell r="U13">
            <v>13.146567058142599</v>
          </cell>
          <cell r="V13">
            <v>14.418365476499799</v>
          </cell>
          <cell r="W13">
            <v>1.9334119518486701</v>
          </cell>
        </row>
        <row r="23">
          <cell r="R23">
            <v>25.023295820965796</v>
          </cell>
          <cell r="S23">
            <v>0.18792799151046999</v>
          </cell>
          <cell r="T23">
            <v>11.7513019954675</v>
          </cell>
          <cell r="U23">
            <v>7.8264342007141599</v>
          </cell>
          <cell r="V23">
            <v>5.1729011457278196</v>
          </cell>
          <cell r="W23">
            <v>8.4730487545842795E-2</v>
          </cell>
        </row>
        <row r="29">
          <cell r="R29">
            <v>2.5980862327457861</v>
          </cell>
          <cell r="S29">
            <v>6.4536710533781398E-3</v>
          </cell>
          <cell r="T29">
            <v>0.72823472365086706</v>
          </cell>
          <cell r="U29">
            <v>1.26224436300186</v>
          </cell>
          <cell r="V29">
            <v>0.60115347503968097</v>
          </cell>
          <cell r="W29">
            <v>0</v>
          </cell>
        </row>
        <row r="36"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S37">
            <v>0.16787220993086899</v>
          </cell>
          <cell r="T37">
            <v>3.6844881425657099</v>
          </cell>
          <cell r="U37">
            <v>1.1561970386144313</v>
          </cell>
          <cell r="V37">
            <v>8.1425385744500201E-3</v>
          </cell>
          <cell r="W37">
            <v>0</v>
          </cell>
        </row>
        <row r="38">
          <cell r="S38">
            <v>0</v>
          </cell>
          <cell r="T38">
            <v>0</v>
          </cell>
          <cell r="U38">
            <v>0.1183</v>
          </cell>
          <cell r="V38">
            <v>5.2400000000000002E-2</v>
          </cell>
          <cell r="W38">
            <v>0</v>
          </cell>
        </row>
        <row r="39">
          <cell r="S39">
            <v>0</v>
          </cell>
          <cell r="T39">
            <v>0</v>
          </cell>
          <cell r="U39">
            <v>1.0269460024889701</v>
          </cell>
          <cell r="V39">
            <v>0.95436496257908998</v>
          </cell>
          <cell r="W39">
            <v>0</v>
          </cell>
        </row>
        <row r="40">
          <cell r="W40">
            <v>0</v>
          </cell>
        </row>
        <row r="41"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3.0577605203510898</v>
          </cell>
        </row>
        <row r="42"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36.552079839999998</v>
          </cell>
        </row>
        <row r="43">
          <cell r="S43">
            <v>3.10854342969155</v>
          </cell>
          <cell r="T43">
            <v>0.35110946047781999</v>
          </cell>
          <cell r="U43">
            <v>3.8396954110546102</v>
          </cell>
          <cell r="V43">
            <v>1.7637656446401699</v>
          </cell>
          <cell r="W43">
            <v>0</v>
          </cell>
        </row>
        <row r="45"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G46">
            <v>3.0542700423107294</v>
          </cell>
          <cell r="S46">
            <v>2.2137192704974398E-3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</row>
        <row r="51">
          <cell r="E51">
            <v>3.0520563230402318</v>
          </cell>
        </row>
        <row r="53">
          <cell r="E53">
            <v>13.913274339353899</v>
          </cell>
        </row>
      </sheetData>
      <sheetData sheetId="8">
        <row r="13">
          <cell r="R13">
            <v>48.60701617094265</v>
          </cell>
          <cell r="S13">
            <v>0.59131952422357603</v>
          </cell>
          <cell r="T13">
            <v>12.829852160228</v>
          </cell>
          <cell r="U13">
            <v>13.5983670581426</v>
          </cell>
          <cell r="V13">
            <v>17.452965476499799</v>
          </cell>
          <cell r="W13">
            <v>4.1345119518486699</v>
          </cell>
        </row>
        <row r="23">
          <cell r="R23">
            <v>23.336037900369828</v>
          </cell>
          <cell r="S23">
            <v>0.17469504166713101</v>
          </cell>
          <cell r="T23">
            <v>13.1122786123137</v>
          </cell>
          <cell r="U23">
            <v>6.53908745235245</v>
          </cell>
          <cell r="V23">
            <v>3.4047021225751299</v>
          </cell>
          <cell r="W23">
            <v>0.105274671461417</v>
          </cell>
        </row>
        <row r="29">
          <cell r="R29">
            <v>2.6879862327457862</v>
          </cell>
          <cell r="S29">
            <v>6.4536710533781398E-3</v>
          </cell>
          <cell r="T29">
            <v>0.81083472365086695</v>
          </cell>
          <cell r="U29">
            <v>1.14544436300186</v>
          </cell>
          <cell r="V29">
            <v>0.72525347503968096</v>
          </cell>
          <cell r="W29">
            <v>0</v>
          </cell>
        </row>
        <row r="36"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S37">
            <v>0.17149286829830701</v>
          </cell>
          <cell r="T37">
            <v>4.66831152571954</v>
          </cell>
          <cell r="U37">
            <v>0.92574378697615956</v>
          </cell>
          <cell r="V37">
            <v>0</v>
          </cell>
          <cell r="W37">
            <v>0</v>
          </cell>
        </row>
        <row r="38">
          <cell r="S38">
            <v>0</v>
          </cell>
          <cell r="T38">
            <v>0</v>
          </cell>
          <cell r="U38">
            <v>0.12470000000000001</v>
          </cell>
          <cell r="V38">
            <v>3.4099999999999998E-2</v>
          </cell>
          <cell r="W38">
            <v>0</v>
          </cell>
        </row>
        <row r="39">
          <cell r="S39">
            <v>0</v>
          </cell>
          <cell r="T39">
            <v>0</v>
          </cell>
          <cell r="U39">
            <v>1.45611201019554</v>
          </cell>
          <cell r="V39">
            <v>1.2473564476953301</v>
          </cell>
          <cell r="W39">
            <v>0</v>
          </cell>
        </row>
        <row r="40">
          <cell r="W40">
            <v>0</v>
          </cell>
        </row>
        <row r="41"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2.51195197643551</v>
          </cell>
        </row>
        <row r="42"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35.4517442</v>
          </cell>
        </row>
        <row r="43">
          <cell r="S43">
            <v>2.78834566881127</v>
          </cell>
          <cell r="T43">
            <v>0.35040946047782001</v>
          </cell>
          <cell r="U43">
            <v>2.9572954110546101</v>
          </cell>
          <cell r="V43">
            <v>1.3854656446401701</v>
          </cell>
          <cell r="W43">
            <v>0</v>
          </cell>
        </row>
        <row r="45"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G46">
            <v>2.7686514489725296</v>
          </cell>
          <cell r="S46">
            <v>2.2137192704974398E-3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</row>
        <row r="51">
          <cell r="E51">
            <v>2.7664377297020319</v>
          </cell>
        </row>
        <row r="53">
          <cell r="E53">
            <v>16.6156285805185</v>
          </cell>
        </row>
      </sheetData>
      <sheetData sheetId="9"/>
      <sheetData sheetId="10"/>
      <sheetData sheetId="11"/>
      <sheetData sheetId="12"/>
      <sheetData sheetId="13"/>
      <sheetData sheetId="14"/>
      <sheetData sheetId="15">
        <row r="301">
          <cell r="D301">
            <v>6.0305999999999997</v>
          </cell>
          <cell r="E301">
            <v>5.7404999999999999</v>
          </cell>
          <cell r="F301">
            <v>5.0959000000000003</v>
          </cell>
          <cell r="G301">
            <v>2.8450000000000002</v>
          </cell>
        </row>
        <row r="302">
          <cell r="D302">
            <v>16.402799999999999</v>
          </cell>
          <cell r="E302">
            <v>15.5016</v>
          </cell>
          <cell r="F302">
            <v>14.972300000000001</v>
          </cell>
          <cell r="G302">
            <v>13.1013</v>
          </cell>
        </row>
        <row r="303">
          <cell r="D303">
            <v>0.13150000000000001</v>
          </cell>
          <cell r="E303">
            <v>0.13489999999999999</v>
          </cell>
          <cell r="F303">
            <v>5.0000000000000001E-4</v>
          </cell>
          <cell r="G303">
            <v>-1E-4</v>
          </cell>
        </row>
        <row r="304">
          <cell r="D304">
            <v>0</v>
          </cell>
          <cell r="E304">
            <v>0</v>
          </cell>
          <cell r="F304">
            <v>0</v>
          </cell>
          <cell r="G304">
            <v>0</v>
          </cell>
        </row>
        <row r="306">
          <cell r="D306">
            <v>9.2200000000000004E-2</v>
          </cell>
          <cell r="E306">
            <v>0.30990000000000001</v>
          </cell>
          <cell r="F306">
            <v>0.69589999999999996</v>
          </cell>
          <cell r="G306">
            <v>2.5217999999999998</v>
          </cell>
        </row>
        <row r="312">
          <cell r="D312">
            <v>5.4800000000000001E-2</v>
          </cell>
          <cell r="E312">
            <v>5.8599999999999999E-2</v>
          </cell>
          <cell r="F312">
            <v>6.2600000000000003E-2</v>
          </cell>
          <cell r="G312">
            <v>8.1600000000000006E-2</v>
          </cell>
        </row>
        <row r="313">
          <cell r="D313">
            <v>0</v>
          </cell>
          <cell r="E313">
            <v>0</v>
          </cell>
          <cell r="F313">
            <v>0</v>
          </cell>
          <cell r="G313">
            <v>0</v>
          </cell>
        </row>
        <row r="320">
          <cell r="D320">
            <v>3.1600000000000003E-2</v>
          </cell>
          <cell r="E320">
            <v>3.3300000000000003E-2</v>
          </cell>
          <cell r="F320">
            <v>3.49E-2</v>
          </cell>
          <cell r="G320">
            <v>3.9899999999999998E-2</v>
          </cell>
        </row>
        <row r="321">
          <cell r="D321">
            <v>0</v>
          </cell>
          <cell r="E321">
            <v>0</v>
          </cell>
          <cell r="F321">
            <v>0</v>
          </cell>
          <cell r="G321">
            <v>0</v>
          </cell>
        </row>
        <row r="324">
          <cell r="C324">
            <v>0.56530000000000102</v>
          </cell>
        </row>
      </sheetData>
      <sheetData sheetId="16">
        <row r="314">
          <cell r="C314">
            <v>6.5430999999999999</v>
          </cell>
        </row>
        <row r="315">
          <cell r="C315">
            <v>16.771000000000001</v>
          </cell>
        </row>
        <row r="316">
          <cell r="C316">
            <v>0.1298</v>
          </cell>
        </row>
        <row r="317">
          <cell r="C317">
            <v>0</v>
          </cell>
        </row>
        <row r="318">
          <cell r="C318">
            <v>0</v>
          </cell>
        </row>
        <row r="319">
          <cell r="C319">
            <v>1.7500000000000002E-2</v>
          </cell>
        </row>
        <row r="338">
          <cell r="C338">
            <v>0.56526773749949999</v>
          </cell>
        </row>
        <row r="339">
          <cell r="C339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S94"/>
  <sheetViews>
    <sheetView tabSelected="1" topLeftCell="A13" workbookViewId="0">
      <selection activeCell="X49" sqref="X49"/>
    </sheetView>
  </sheetViews>
  <sheetFormatPr baseColWidth="10" defaultRowHeight="15" x14ac:dyDescent="0.25"/>
  <cols>
    <col min="1" max="1" width="23.42578125" customWidth="1"/>
    <col min="2" max="5" width="14" hidden="1" customWidth="1"/>
    <col min="6" max="10" width="9.28515625" customWidth="1"/>
    <col min="11" max="11" width="7.42578125" style="4" customWidth="1"/>
    <col min="12" max="16" width="9.7109375" style="4" customWidth="1"/>
    <col min="17" max="17" width="6.42578125" style="4" customWidth="1"/>
    <col min="18" max="18" width="22.28515625" customWidth="1"/>
    <col min="19" max="24" width="10" customWidth="1"/>
    <col min="25" max="25" width="11.42578125" style="4"/>
    <col min="26" max="26" width="11.42578125" style="45" customWidth="1"/>
    <col min="27" max="34" width="11.42578125" style="45"/>
  </cols>
  <sheetData>
    <row r="1" spans="1:34" ht="23.25" x14ac:dyDescent="0.35">
      <c r="Y1" s="118"/>
    </row>
    <row r="2" spans="1:34" x14ac:dyDescent="0.25">
      <c r="A2" s="4"/>
      <c r="B2" s="4"/>
      <c r="C2" s="4"/>
      <c r="D2" s="4"/>
      <c r="E2" s="4"/>
      <c r="F2" s="4"/>
      <c r="G2" s="4"/>
      <c r="H2" s="4"/>
      <c r="I2" s="4"/>
      <c r="J2" s="4"/>
      <c r="R2" s="4"/>
      <c r="S2" s="4"/>
      <c r="T2" s="4"/>
      <c r="U2" s="4"/>
      <c r="V2" s="113"/>
      <c r="W2" s="113"/>
      <c r="X2" s="4"/>
    </row>
    <row r="3" spans="1:34" ht="18.75" x14ac:dyDescent="0.3">
      <c r="A3" s="109" t="s">
        <v>92</v>
      </c>
      <c r="B3" s="110"/>
      <c r="C3" s="110"/>
      <c r="D3" s="110"/>
      <c r="E3" s="110"/>
      <c r="F3" s="110"/>
      <c r="G3" s="110"/>
      <c r="H3" s="110"/>
      <c r="I3" s="110"/>
      <c r="J3" s="4"/>
      <c r="L3" s="109" t="s">
        <v>424</v>
      </c>
      <c r="R3" s="109" t="s">
        <v>91</v>
      </c>
      <c r="S3" s="109"/>
      <c r="T3" s="110"/>
      <c r="U3" s="110"/>
      <c r="V3" s="110"/>
      <c r="W3" s="110"/>
      <c r="X3" s="4"/>
      <c r="Z3" s="15"/>
    </row>
    <row r="4" spans="1:34" ht="18.75" x14ac:dyDescent="0.3">
      <c r="A4" s="4"/>
      <c r="B4" s="4"/>
      <c r="C4" s="4"/>
      <c r="D4" s="4"/>
      <c r="E4" s="4"/>
      <c r="F4" s="111"/>
      <c r="G4" s="111"/>
      <c r="H4" s="111"/>
      <c r="I4" s="111"/>
      <c r="J4" s="4"/>
      <c r="R4" s="109"/>
      <c r="S4" s="109"/>
      <c r="T4" s="110"/>
      <c r="U4" s="110"/>
      <c r="V4" s="110"/>
      <c r="W4" s="110"/>
      <c r="X4" s="4"/>
      <c r="Z4" s="59"/>
      <c r="AD4" s="59"/>
      <c r="AE4" s="59"/>
      <c r="AF4" s="59"/>
      <c r="AG4" s="59"/>
    </row>
    <row r="5" spans="1:34" ht="31.5" x14ac:dyDescent="0.35">
      <c r="A5" s="82">
        <v>2015</v>
      </c>
      <c r="F5" s="5" t="s">
        <v>39</v>
      </c>
      <c r="G5" s="5" t="s">
        <v>40</v>
      </c>
      <c r="H5" s="5" t="s">
        <v>41</v>
      </c>
      <c r="I5" s="157" t="s">
        <v>42</v>
      </c>
      <c r="J5" s="38" t="s">
        <v>2</v>
      </c>
      <c r="K5" s="37"/>
      <c r="L5" s="157" t="s">
        <v>39</v>
      </c>
      <c r="M5" s="157" t="s">
        <v>322</v>
      </c>
      <c r="N5" s="157" t="s">
        <v>41</v>
      </c>
      <c r="O5" s="157" t="s">
        <v>42</v>
      </c>
      <c r="P5" s="38" t="s">
        <v>2</v>
      </c>
      <c r="R5" s="4"/>
      <c r="S5" s="111"/>
      <c r="T5" s="111"/>
      <c r="U5" s="111"/>
      <c r="V5" s="111"/>
      <c r="W5" s="112"/>
      <c r="X5" s="4"/>
      <c r="Z5" s="60"/>
      <c r="AA5" s="60"/>
      <c r="AB5" s="60"/>
      <c r="AC5" s="60"/>
      <c r="AD5" s="60"/>
      <c r="AE5" s="60"/>
      <c r="AF5" s="60"/>
      <c r="AG5" s="60"/>
      <c r="AH5" s="60"/>
    </row>
    <row r="6" spans="1:34" ht="31.5" x14ac:dyDescent="0.35">
      <c r="A6" s="81" t="s">
        <v>20</v>
      </c>
      <c r="F6" s="10">
        <f>+'total final energy by uses'!H6</f>
        <v>0</v>
      </c>
      <c r="G6" s="10">
        <f>+'total final energy by uses'!I6</f>
        <v>44.717579620000002</v>
      </c>
      <c r="H6" s="10">
        <f>+'total final energy by uses'!J6</f>
        <v>0.92344661119999993</v>
      </c>
      <c r="I6" s="10">
        <f>+'total final energy by uses'!K6</f>
        <v>5.0969197486300001E-2</v>
      </c>
      <c r="J6" s="39">
        <f>+'total final energy by uses'!L6</f>
        <v>45.691995428686305</v>
      </c>
      <c r="K6" s="153"/>
      <c r="L6" s="50">
        <f>'total final energy by uses'!N6</f>
        <v>1.1313605731176026</v>
      </c>
      <c r="M6" s="50">
        <f>'total final energy by uses'!O6</f>
        <v>42.755155421801852</v>
      </c>
      <c r="N6" s="50">
        <f>'total final energy by uses'!P6</f>
        <v>0.94471195184866696</v>
      </c>
      <c r="O6" s="50">
        <f>'total final energy by uses'!Q6</f>
        <v>6.6215426095074303E-2</v>
      </c>
      <c r="P6" s="51">
        <f>'total final energy by uses'!R6</f>
        <v>44.897443372863201</v>
      </c>
      <c r="R6" s="82">
        <v>2015</v>
      </c>
      <c r="S6" s="5" t="s">
        <v>39</v>
      </c>
      <c r="T6" s="5" t="s">
        <v>40</v>
      </c>
      <c r="U6" s="5" t="s">
        <v>41</v>
      </c>
      <c r="V6" s="157" t="s">
        <v>321</v>
      </c>
      <c r="W6" s="5" t="s">
        <v>75</v>
      </c>
      <c r="X6" s="38" t="s">
        <v>2</v>
      </c>
      <c r="Z6" s="62"/>
      <c r="AA6" s="75"/>
      <c r="AB6" s="64"/>
      <c r="AC6" s="61"/>
      <c r="AD6" s="71"/>
      <c r="AE6" s="71"/>
      <c r="AF6" s="71"/>
      <c r="AG6" s="71"/>
      <c r="AH6" s="71"/>
    </row>
    <row r="7" spans="1:34" x14ac:dyDescent="0.25">
      <c r="A7" s="79" t="s">
        <v>21</v>
      </c>
      <c r="B7" t="s">
        <v>46</v>
      </c>
      <c r="C7" t="s">
        <v>47</v>
      </c>
      <c r="D7" t="s">
        <v>48</v>
      </c>
      <c r="E7" t="s">
        <v>49</v>
      </c>
      <c r="F7" s="25">
        <f>+'total final energy by uses'!H7</f>
        <v>0</v>
      </c>
      <c r="G7" s="25">
        <f>+'total final energy by uses'!I7</f>
        <v>25.198312390000002</v>
      </c>
      <c r="H7" s="25">
        <f>+'total final energy by uses'!J7</f>
        <v>1.08995888E-2</v>
      </c>
      <c r="I7" s="25">
        <f>+'total final energy by uses'!K7</f>
        <v>2.53037863E-5</v>
      </c>
      <c r="J7" s="40">
        <f>+'total final energy by uses'!L7</f>
        <v>25.209237282586301</v>
      </c>
      <c r="K7" s="25"/>
      <c r="L7" s="52">
        <f>'total final energy by uses'!N7</f>
        <v>0</v>
      </c>
      <c r="M7" s="25">
        <f>'total final energy by uses'!O7</f>
        <v>24.009167737499499</v>
      </c>
      <c r="N7" s="25">
        <f>'total final energy by uses'!P7</f>
        <v>1.7500000000000002E-2</v>
      </c>
      <c r="O7" s="25">
        <f>'total final energy by uses'!Q7</f>
        <v>0</v>
      </c>
      <c r="P7" s="40">
        <f>'total final energy by uses'!R7</f>
        <v>24.026667737499498</v>
      </c>
      <c r="R7" s="83" t="s">
        <v>20</v>
      </c>
      <c r="S7" s="84">
        <f>'CO2 by uses AMS2'!B6</f>
        <v>0</v>
      </c>
      <c r="T7" s="84">
        <f>'CO2 by uses AMS2'!C6</f>
        <v>133.06482201372955</v>
      </c>
      <c r="U7" s="84">
        <f>'CO2 by uses AMS2'!D6</f>
        <v>0.4568977157942456</v>
      </c>
      <c r="V7" s="84">
        <f>'CO2 by uses AMS2'!E6</f>
        <v>0.10463331004760835</v>
      </c>
      <c r="W7" s="84">
        <f>'CO2 by uses AMS2'!F6</f>
        <v>0</v>
      </c>
      <c r="X7" s="85">
        <f>'CO2 by uses AMS2'!G6</f>
        <v>133.6263530395714</v>
      </c>
      <c r="Z7" s="62"/>
      <c r="AA7" s="75"/>
      <c r="AB7" s="64"/>
      <c r="AC7" s="57"/>
      <c r="AD7" s="71"/>
      <c r="AE7" s="71"/>
      <c r="AF7" s="71"/>
      <c r="AG7" s="71"/>
      <c r="AH7" s="71"/>
    </row>
    <row r="8" spans="1:34" x14ac:dyDescent="0.25">
      <c r="A8" s="80" t="s">
        <v>22</v>
      </c>
      <c r="B8" t="s">
        <v>50</v>
      </c>
      <c r="C8" t="s">
        <v>51</v>
      </c>
      <c r="D8" t="s">
        <v>52</v>
      </c>
      <c r="E8" t="s">
        <v>53</v>
      </c>
      <c r="F8" s="25">
        <f>+'total final energy by uses'!H8</f>
        <v>0</v>
      </c>
      <c r="G8" s="25">
        <f>+'total final energy by uses'!I8</f>
        <v>19.519267230000001</v>
      </c>
      <c r="H8" s="25">
        <f>+'total final energy by uses'!J8</f>
        <v>0.91254702239999996</v>
      </c>
      <c r="I8" s="25">
        <f>+'total final energy by uses'!K8</f>
        <v>5.0943893699999999E-2</v>
      </c>
      <c r="J8" s="40">
        <f>+'total final energy by uses'!L8</f>
        <v>20.4827581461</v>
      </c>
      <c r="K8" s="25"/>
      <c r="L8" s="52">
        <f>'total final energy by uses'!N8</f>
        <v>0</v>
      </c>
      <c r="M8" s="25">
        <f>'total final energy by uses'!O8</f>
        <v>18.745987684302353</v>
      </c>
      <c r="N8" s="25">
        <f>'total final energy by uses'!P8</f>
        <v>0.927211951848667</v>
      </c>
      <c r="O8" s="25">
        <f>'total final energy by uses'!Q8</f>
        <v>6.6215426095074303E-2</v>
      </c>
      <c r="P8" s="40">
        <f>'total final energy by uses'!R8</f>
        <v>19.739415062246092</v>
      </c>
      <c r="R8" s="79" t="s">
        <v>21</v>
      </c>
      <c r="S8" s="25">
        <f>'CO2 by uses AMS2'!B7</f>
        <v>0</v>
      </c>
      <c r="T8" s="25">
        <f>'CO2 by uses AMS2'!C7</f>
        <v>76.548147462229565</v>
      </c>
      <c r="U8" s="25">
        <f>'CO2 by uses AMS2'!D7</f>
        <v>3.8149541208427427E-3</v>
      </c>
      <c r="V8" s="25">
        <f>'CO2 by uses AMS2'!E7</f>
        <v>5.1815670608362059E-5</v>
      </c>
      <c r="W8" s="25">
        <f>'CO2 by uses AMS2'!F7</f>
        <v>0</v>
      </c>
      <c r="X8" s="40">
        <f>'CO2 by uses AMS2'!G7</f>
        <v>76.552014232021008</v>
      </c>
      <c r="Z8" s="62"/>
      <c r="AA8" s="75"/>
      <c r="AB8" s="64"/>
      <c r="AC8" s="57"/>
      <c r="AD8" s="71"/>
      <c r="AE8" s="71"/>
      <c r="AF8" s="71"/>
      <c r="AG8" s="71"/>
      <c r="AH8" s="71"/>
    </row>
    <row r="9" spans="1:34" x14ac:dyDescent="0.25">
      <c r="A9" s="81" t="s">
        <v>23</v>
      </c>
      <c r="B9" t="s">
        <v>54</v>
      </c>
      <c r="C9" t="s">
        <v>55</v>
      </c>
      <c r="D9" t="s">
        <v>56</v>
      </c>
      <c r="E9" t="s">
        <v>57</v>
      </c>
      <c r="F9" s="10">
        <f>+'total final energy by uses'!H9</f>
        <v>0.2409542982</v>
      </c>
      <c r="G9" s="10">
        <f>+'total final energy by uses'!I9</f>
        <v>6.8813549050000002</v>
      </c>
      <c r="H9" s="10">
        <f>+'total final energy by uses'!J9</f>
        <v>12.13407999</v>
      </c>
      <c r="I9" s="10">
        <f>+'total final energy by uses'!K9</f>
        <v>14.22698537</v>
      </c>
      <c r="J9" s="39">
        <f>+'total final energy by uses'!L9</f>
        <v>33.483374563200002</v>
      </c>
      <c r="K9" s="153"/>
      <c r="L9" s="50">
        <f>'total final energy by uses'!N9</f>
        <v>3.6764196608413298E-2</v>
      </c>
      <c r="M9" s="50">
        <f>'total final energy by uses'!O9</f>
        <v>6.6752954110546101</v>
      </c>
      <c r="N9" s="50">
        <f>'total final energy by uses'!P9</f>
        <v>13.6203670581426</v>
      </c>
      <c r="O9" s="50">
        <f>'total final energy by uses'!Q9</f>
        <v>13.832863706323721</v>
      </c>
      <c r="P9" s="51">
        <f>'total final energy by uses'!R9</f>
        <v>34.165290372129348</v>
      </c>
      <c r="R9" s="80" t="s">
        <v>22</v>
      </c>
      <c r="S9" s="25">
        <f>'CO2 by uses AMS2'!B8</f>
        <v>0</v>
      </c>
      <c r="T9" s="25">
        <f>'CO2 by uses AMS2'!C8</f>
        <v>56.516674551500003</v>
      </c>
      <c r="U9" s="25">
        <f>'CO2 by uses AMS2'!D8</f>
        <v>0.45308276167340283</v>
      </c>
      <c r="V9" s="25">
        <f>'CO2 by uses AMS2'!E8</f>
        <v>0.104581494377</v>
      </c>
      <c r="W9" s="25">
        <f>'CO2 by uses AMS2'!F8</f>
        <v>0</v>
      </c>
      <c r="X9" s="40">
        <f>'CO2 by uses AMS2'!G8</f>
        <v>57.074338807550404</v>
      </c>
      <c r="Z9" s="62"/>
      <c r="AA9" s="75"/>
      <c r="AB9" s="64"/>
      <c r="AC9" s="61"/>
      <c r="AD9" s="71"/>
      <c r="AE9" s="71"/>
      <c r="AF9" s="71"/>
      <c r="AG9" s="71"/>
      <c r="AH9" s="71"/>
    </row>
    <row r="10" spans="1:34" x14ac:dyDescent="0.25">
      <c r="A10" s="81" t="s">
        <v>24</v>
      </c>
      <c r="B10" t="s">
        <v>58</v>
      </c>
      <c r="C10" t="s">
        <v>59</v>
      </c>
      <c r="D10" t="s">
        <v>60</v>
      </c>
      <c r="E10" t="s">
        <v>61</v>
      </c>
      <c r="F10" s="10">
        <f>+'total final energy by uses'!H10</f>
        <v>0</v>
      </c>
      <c r="G10" s="10">
        <f>+'total final energy by uses'!I10</f>
        <v>4.0580572960000003</v>
      </c>
      <c r="H10" s="10">
        <f>+'total final energy by uses'!J10</f>
        <v>12.489349689999999</v>
      </c>
      <c r="I10" s="10">
        <f>+'total final energy by uses'!K10</f>
        <v>8.8905183910000005</v>
      </c>
      <c r="J10" s="39">
        <f>+'total final energy by uses'!L10</f>
        <v>25.437925376999999</v>
      </c>
      <c r="K10" s="153"/>
      <c r="L10" s="50">
        <f>'total final energy by uses'!N10</f>
        <v>4.3073392295861899E-2</v>
      </c>
      <c r="M10" s="50">
        <f>'total final energy by uses'!O10</f>
        <v>3.01546564464017</v>
      </c>
      <c r="N10" s="50">
        <f>'total final energy by uses'!P10</f>
        <v>12.701365476499801</v>
      </c>
      <c r="O10" s="50">
        <f>'total final energy by uses'!Q10</f>
        <v>8.7461122445901367</v>
      </c>
      <c r="P10" s="51">
        <f>'total final energy by uses'!R10</f>
        <v>24.506016758025968</v>
      </c>
      <c r="R10" s="83" t="s">
        <v>23</v>
      </c>
      <c r="S10" s="84">
        <f>'CO2 by uses AMS2'!B9</f>
        <v>0.73876587820000006</v>
      </c>
      <c r="T10" s="84">
        <f>'CO2 by uses AMS2'!C9</f>
        <v>20.90437493809786</v>
      </c>
      <c r="U10" s="84">
        <f>'CO2 by uses AMS2'!D9</f>
        <v>6.024612800528466</v>
      </c>
      <c r="V10" s="84">
        <f>'CO2 by uses AMS2'!E9</f>
        <v>29.133220575843467</v>
      </c>
      <c r="W10" s="84">
        <f>'CO2 by uses AMS2'!F9</f>
        <v>0</v>
      </c>
      <c r="X10" s="85">
        <f>'CO2 by uses AMS2'!G9</f>
        <v>56.800974192669791</v>
      </c>
      <c r="Z10" s="62"/>
      <c r="AA10" s="75"/>
      <c r="AB10" s="64"/>
      <c r="AC10" s="61"/>
      <c r="AD10" s="71"/>
      <c r="AE10" s="71"/>
      <c r="AF10" s="71"/>
      <c r="AG10" s="71"/>
      <c r="AH10" s="71"/>
    </row>
    <row r="11" spans="1:34" x14ac:dyDescent="0.25">
      <c r="A11" s="81" t="s">
        <v>25</v>
      </c>
      <c r="F11" s="10">
        <f>+'total final energy by uses'!H11</f>
        <v>5.2159214512999998</v>
      </c>
      <c r="G11" s="10">
        <f>+'total final energy by uses'!I11</f>
        <v>19.543927449999998</v>
      </c>
      <c r="H11" s="10">
        <f>+'total final energy by uses'!J11</f>
        <v>10.933195746199999</v>
      </c>
      <c r="I11" s="10">
        <f>+'total final energy by uses'!K11</f>
        <v>14.009447641</v>
      </c>
      <c r="J11" s="39">
        <f>+'total final energy by uses'!L11</f>
        <v>49.702492288499997</v>
      </c>
      <c r="K11" s="153"/>
      <c r="L11" s="50">
        <f>'total final energy by uses'!N11</f>
        <v>5.3033405955781854</v>
      </c>
      <c r="M11" s="50">
        <f>'total final energy by uses'!O11</f>
        <v>19.38860946047782</v>
      </c>
      <c r="N11" s="50">
        <f>'total final energy by uses'!P11</f>
        <v>10.81606978705517</v>
      </c>
      <c r="O11" s="50">
        <f>'total final energy by uses'!Q11</f>
        <v>13.284086355166853</v>
      </c>
      <c r="P11" s="51">
        <f>'total final energy by uses'!R11</f>
        <v>48.79210619827802</v>
      </c>
      <c r="R11" s="83" t="s">
        <v>24</v>
      </c>
      <c r="S11" s="84">
        <f>'CO2 by uses AMS2'!B10</f>
        <v>0</v>
      </c>
      <c r="T11" s="84">
        <f>'CO2 by uses AMS2'!C10</f>
        <v>11.7498213811</v>
      </c>
      <c r="U11" s="84">
        <f>'CO2 by uses AMS2'!D10</f>
        <v>6.2010054387856579</v>
      </c>
      <c r="V11" s="84">
        <f>'CO2 by uses AMS2'!E10</f>
        <v>18.251131428000001</v>
      </c>
      <c r="W11" s="84">
        <f>'CO2 by uses AMS2'!F10</f>
        <v>0</v>
      </c>
      <c r="X11" s="85">
        <f>'CO2 by uses AMS2'!G10</f>
        <v>36.201958247885656</v>
      </c>
      <c r="Z11" s="62"/>
      <c r="AA11" s="75"/>
      <c r="AB11" s="64"/>
      <c r="AC11" s="61"/>
      <c r="AD11" s="71"/>
      <c r="AE11" s="71"/>
      <c r="AF11" s="71"/>
      <c r="AG11" s="71"/>
      <c r="AH11" s="71"/>
    </row>
    <row r="12" spans="1:34" x14ac:dyDescent="0.25">
      <c r="A12" s="80" t="s">
        <v>26</v>
      </c>
      <c r="B12" t="s">
        <v>62</v>
      </c>
      <c r="C12" t="s">
        <v>63</v>
      </c>
      <c r="D12" t="s">
        <v>64</v>
      </c>
      <c r="E12" t="s">
        <v>65</v>
      </c>
      <c r="F12" s="25">
        <f>+'total final energy by uses'!H12</f>
        <v>4.3660753750000003</v>
      </c>
      <c r="G12" s="25">
        <f>+'total final energy by uses'!I12</f>
        <v>15.52529964</v>
      </c>
      <c r="H12" s="25">
        <f>+'total final energy by uses'!J12</f>
        <v>10.63552273</v>
      </c>
      <c r="I12" s="25">
        <f>+'total final energy by uses'!K12</f>
        <v>12.00709125</v>
      </c>
      <c r="J12" s="40">
        <f>+'total final energy by uses'!L12</f>
        <v>42.533988995000001</v>
      </c>
      <c r="K12" s="25"/>
      <c r="L12" s="52">
        <f>'total final energy by uses'!N12</f>
        <v>1.0493092649428299</v>
      </c>
      <c r="M12" s="52">
        <f>'total final energy by uses'!O12</f>
        <v>2.3566094604778201</v>
      </c>
      <c r="N12" s="52">
        <f>'total final energy by uses'!P12</f>
        <v>10.069552160228</v>
      </c>
      <c r="O12" s="52">
        <f>'total final energy by uses'!Q12</f>
        <v>12.710924861684051</v>
      </c>
      <c r="P12" s="40">
        <f>'total final energy by uses'!R12</f>
        <v>26.1863957473327</v>
      </c>
      <c r="R12" s="83" t="s">
        <v>25</v>
      </c>
      <c r="S12" s="84">
        <f>'CO2 by uses AMS2'!B11</f>
        <v>20.863685807500001</v>
      </c>
      <c r="T12" s="84">
        <f>'CO2 by uses AMS2'!C11</f>
        <v>64.762612077549733</v>
      </c>
      <c r="U12" s="84">
        <f>'CO2 by uses AMS2'!D11</f>
        <v>5.4283696083694508</v>
      </c>
      <c r="V12" s="84">
        <f>'CO2 by uses AMS2'!E11</f>
        <v>29.853754582736745</v>
      </c>
      <c r="W12" s="84">
        <f>'CO2 by uses AMS2'!F11</f>
        <v>12.0994885</v>
      </c>
      <c r="X12" s="85">
        <f>'CO2 by uses AMS2'!G11</f>
        <v>133.00791057615592</v>
      </c>
      <c r="Z12" s="62"/>
      <c r="AA12" s="75"/>
      <c r="AB12" s="64"/>
      <c r="AC12" s="57"/>
      <c r="AD12" s="71"/>
      <c r="AE12" s="71"/>
      <c r="AF12" s="71"/>
      <c r="AG12" s="71"/>
      <c r="AH12" s="71"/>
    </row>
    <row r="13" spans="1:34" x14ac:dyDescent="0.25">
      <c r="A13" s="80" t="s">
        <v>312</v>
      </c>
      <c r="F13" s="25">
        <f>+'total final energy by uses'!H13</f>
        <v>0.84984607629999998</v>
      </c>
      <c r="G13" s="25">
        <f>+'total final energy by uses'!I13</f>
        <v>1.77916999</v>
      </c>
      <c r="H13" s="25">
        <f>+'total final energy by uses'!J13</f>
        <v>0</v>
      </c>
      <c r="I13" s="25">
        <f>+'total final energy by uses'!K13</f>
        <v>1.651710907</v>
      </c>
      <c r="J13" s="40">
        <f>+'total final energy by uses'!L13</f>
        <v>4.2807269733000002</v>
      </c>
      <c r="K13" s="25"/>
      <c r="L13" s="25">
        <f>'total final energy by uses'!N13</f>
        <v>4.2518176113648583</v>
      </c>
      <c r="M13" s="25">
        <f>'total final energy by uses'!O13</f>
        <v>13.661</v>
      </c>
      <c r="N13" s="25">
        <f>'total final energy by uses'!P13</f>
        <v>0</v>
      </c>
      <c r="O13" s="25">
        <f>'total final energy by uses'!Q13</f>
        <v>0.3663194493304901</v>
      </c>
      <c r="P13" s="40">
        <f>'total final energy by uses'!R13</f>
        <v>18.279137060695348</v>
      </c>
      <c r="R13" s="80" t="s">
        <v>26</v>
      </c>
      <c r="S13" s="25">
        <f>'CO2 by uses AMS2'!B12</f>
        <v>20.863685807500001</v>
      </c>
      <c r="T13" s="25">
        <f>'CO2 by uses AMS2'!C12</f>
        <v>58.27841841954973</v>
      </c>
      <c r="U13" s="25">
        <f>'CO2 by uses AMS2'!D12</f>
        <v>5.2805739233856368</v>
      </c>
      <c r="V13" s="25">
        <f>'CO2 by uses AMS2'!E12</f>
        <v>29.133922900036744</v>
      </c>
      <c r="W13" s="25">
        <f>'CO2 by uses AMS2'!F12</f>
        <v>12.0994885</v>
      </c>
      <c r="X13" s="40">
        <f>'CO2 by uses AMS2'!G12</f>
        <v>125.6560895504721</v>
      </c>
      <c r="Z13" s="62"/>
      <c r="AA13" s="75"/>
      <c r="AB13" s="64"/>
      <c r="AC13" s="57"/>
      <c r="AD13" s="71"/>
      <c r="AE13" s="71"/>
      <c r="AF13" s="71"/>
      <c r="AG13" s="71"/>
      <c r="AH13" s="71"/>
    </row>
    <row r="14" spans="1:34" x14ac:dyDescent="0.25">
      <c r="A14" s="80" t="s">
        <v>27</v>
      </c>
      <c r="B14" t="s">
        <v>66</v>
      </c>
      <c r="C14" t="s">
        <v>67</v>
      </c>
      <c r="D14" t="s">
        <v>68</v>
      </c>
      <c r="E14" t="s">
        <v>69</v>
      </c>
      <c r="F14" s="25">
        <f>+'total final energy by uses'!H14</f>
        <v>0</v>
      </c>
      <c r="G14" s="25">
        <f>+'total final energy by uses'!I14</f>
        <v>2.2394578200000002</v>
      </c>
      <c r="H14" s="25">
        <f>+'total final energy by uses'!J14</f>
        <v>0.29767301619999997</v>
      </c>
      <c r="I14" s="25">
        <f>+'total final energy by uses'!K14</f>
        <v>0.35064548400000001</v>
      </c>
      <c r="J14" s="40">
        <f>+'total final energy by uses'!L14</f>
        <v>2.8877763202000004</v>
      </c>
      <c r="K14" s="174"/>
      <c r="L14" s="52">
        <f>'total final energy by uses'!N14</f>
        <v>2.2137192704974398E-3</v>
      </c>
      <c r="M14" s="52">
        <f>'total final energy by uses'!O14</f>
        <v>3.371</v>
      </c>
      <c r="N14" s="52">
        <f>'total final energy by uses'!P14</f>
        <v>0.74651762682717104</v>
      </c>
      <c r="O14" s="52">
        <f>'total final energy by uses'!Q14</f>
        <v>0.20684204415231114</v>
      </c>
      <c r="P14" s="40">
        <f>'total final energy by uses'!R14</f>
        <v>4.3265733902499797</v>
      </c>
      <c r="R14" s="80" t="s">
        <v>27</v>
      </c>
      <c r="S14" s="25">
        <f>'CO2 by uses AMS2'!B13</f>
        <v>0</v>
      </c>
      <c r="T14" s="25">
        <f>'CO2 by uses AMS2'!C13</f>
        <v>6.4841936579999997</v>
      </c>
      <c r="U14" s="25">
        <f>'CO2 by uses AMS2'!D13</f>
        <v>0.14779568498381371</v>
      </c>
      <c r="V14" s="25">
        <f>'CO2 by uses AMS2'!E13</f>
        <v>0.71983168269999998</v>
      </c>
      <c r="W14" s="25">
        <f>'CO2 by uses AMS2'!F13</f>
        <v>0</v>
      </c>
      <c r="X14" s="40">
        <f>'CO2 by uses AMS2'!G13</f>
        <v>7.3518210256838135</v>
      </c>
      <c r="Z14" s="62"/>
      <c r="AA14" s="75"/>
      <c r="AB14" s="64"/>
      <c r="AC14" s="63"/>
      <c r="AD14" s="71"/>
      <c r="AE14" s="71"/>
      <c r="AF14" s="71"/>
      <c r="AG14" s="71"/>
      <c r="AH14" s="71"/>
    </row>
    <row r="15" spans="1:34" x14ac:dyDescent="0.25">
      <c r="A15" s="12" t="s">
        <v>28</v>
      </c>
      <c r="F15" s="12">
        <f>+'total final energy by uses'!H15</f>
        <v>5.4568757495</v>
      </c>
      <c r="G15" s="12">
        <f>+'total final energy by uses'!I15</f>
        <v>75.200919271000004</v>
      </c>
      <c r="H15" s="12">
        <f>+'total final energy by uses'!J15</f>
        <v>36.480072037399999</v>
      </c>
      <c r="I15" s="12">
        <f>+'total final energy by uses'!K15</f>
        <v>37.177920599486299</v>
      </c>
      <c r="J15" s="41">
        <f>+'total final energy by uses'!L15</f>
        <v>154.31578765738629</v>
      </c>
      <c r="K15" s="113"/>
      <c r="L15" s="53">
        <f>'total final energy by uses'!N15</f>
        <v>6.5145387576000635</v>
      </c>
      <c r="M15" s="53">
        <f>'total final energy by uses'!O15</f>
        <v>71.834525937974462</v>
      </c>
      <c r="N15" s="53">
        <f>'total final energy by uses'!P15</f>
        <v>38.082514273546238</v>
      </c>
      <c r="O15" s="53">
        <f>'total final energy by uses'!Q15</f>
        <v>35.929277732175784</v>
      </c>
      <c r="P15" s="56">
        <f>'total final energy by uses'!R15</f>
        <v>152.36085670129654</v>
      </c>
      <c r="R15" s="86" t="s">
        <v>76</v>
      </c>
      <c r="S15" s="86">
        <f>'CO2 by uses AMS2'!B14</f>
        <v>21.6024516857</v>
      </c>
      <c r="T15" s="86">
        <f>'CO2 by uses AMS2'!C14</f>
        <v>230.48163041047715</v>
      </c>
      <c r="U15" s="86">
        <f>'CO2 by uses AMS2'!D14</f>
        <v>18.110885563477819</v>
      </c>
      <c r="V15" s="86">
        <f>'CO2 by uses AMS2'!E14</f>
        <v>77.342739896627819</v>
      </c>
      <c r="W15" s="86">
        <f>'CO2 by uses AMS2'!F14</f>
        <v>12.0994885</v>
      </c>
      <c r="X15" s="120">
        <f>'CO2 by uses AMS2'!G14</f>
        <v>359.63719605628285</v>
      </c>
      <c r="Z15" s="62"/>
      <c r="AD15" s="71"/>
      <c r="AE15" s="71"/>
      <c r="AF15" s="71"/>
      <c r="AG15" s="71"/>
      <c r="AH15" s="71"/>
    </row>
    <row r="16" spans="1:34" x14ac:dyDescent="0.25">
      <c r="A16" s="174"/>
      <c r="B16" s="4"/>
      <c r="C16" s="4"/>
      <c r="D16" s="4"/>
      <c r="E16" s="4"/>
      <c r="F16" s="174"/>
      <c r="G16" s="174"/>
      <c r="H16" s="174"/>
      <c r="I16" s="174"/>
      <c r="J16" s="174"/>
      <c r="K16" s="113"/>
      <c r="L16" s="175"/>
      <c r="M16" s="175"/>
      <c r="N16" s="175"/>
      <c r="O16" s="175"/>
      <c r="P16" s="175"/>
      <c r="R16" s="174"/>
      <c r="S16" s="174"/>
      <c r="T16" s="174"/>
      <c r="U16" s="174"/>
      <c r="V16" s="174"/>
      <c r="W16" s="174"/>
      <c r="X16" s="174"/>
      <c r="Z16" s="60"/>
      <c r="AA16" s="60"/>
      <c r="AC16" s="60"/>
      <c r="AD16" s="60"/>
      <c r="AE16" s="60"/>
      <c r="AF16" s="60"/>
      <c r="AG16" s="60"/>
      <c r="AH16" s="71"/>
    </row>
    <row r="17" spans="1:34" ht="31.5" hidden="1" x14ac:dyDescent="0.35">
      <c r="A17" s="82">
        <v>2020</v>
      </c>
      <c r="F17" s="5" t="s">
        <v>39</v>
      </c>
      <c r="G17" s="5" t="s">
        <v>40</v>
      </c>
      <c r="H17" s="5" t="s">
        <v>41</v>
      </c>
      <c r="I17" s="5" t="s">
        <v>42</v>
      </c>
      <c r="J17" s="38" t="s">
        <v>2</v>
      </c>
      <c r="K17" s="113"/>
      <c r="L17" s="157" t="s">
        <v>39</v>
      </c>
      <c r="M17" s="157" t="s">
        <v>322</v>
      </c>
      <c r="N17" s="157" t="s">
        <v>41</v>
      </c>
      <c r="O17" s="157" t="s">
        <v>42</v>
      </c>
      <c r="P17" s="38" t="s">
        <v>2</v>
      </c>
      <c r="R17" s="174"/>
      <c r="S17" s="174"/>
      <c r="T17" s="174"/>
      <c r="U17" s="174"/>
      <c r="V17" s="174"/>
      <c r="W17" s="174"/>
      <c r="X17" s="174"/>
      <c r="Z17" s="62"/>
      <c r="AA17" s="49"/>
      <c r="AC17" s="61"/>
      <c r="AD17" s="71"/>
      <c r="AE17" s="71"/>
      <c r="AF17" s="71"/>
      <c r="AG17" s="71"/>
      <c r="AH17" s="71"/>
    </row>
    <row r="18" spans="1:34" ht="31.5" hidden="1" x14ac:dyDescent="0.35">
      <c r="A18" s="81" t="s">
        <v>20</v>
      </c>
      <c r="F18" s="10">
        <f>+'total final energy by uses'!H20</f>
        <v>0</v>
      </c>
      <c r="G18" s="10">
        <f>+'total final energy by uses'!I20</f>
        <v>41.876816789999999</v>
      </c>
      <c r="H18" s="10">
        <f>+'total final energy by uses'!J20</f>
        <v>1.3371615807999999</v>
      </c>
      <c r="I18" s="10">
        <f>+'total final energy by uses'!K20</f>
        <v>0.1963608575346</v>
      </c>
      <c r="J18" s="39">
        <f>+'total final energy by uses'!L20</f>
        <v>43.4103392283346</v>
      </c>
      <c r="K18" s="153"/>
      <c r="L18" s="50">
        <f>'total final energy by uses'!N20</f>
        <v>0</v>
      </c>
      <c r="M18" s="50">
        <f>'total final energy by uses'!O20</f>
        <v>42.112358849685982</v>
      </c>
      <c r="N18" s="50">
        <f>'total final energy by uses'!P20</f>
        <v>1.1990119518486699</v>
      </c>
      <c r="O18" s="50">
        <f>'total final energy by uses'!Q20</f>
        <v>7.6411998210945506E-2</v>
      </c>
      <c r="P18" s="51">
        <f>'total final energy by uses'!R20</f>
        <v>43.387782799745594</v>
      </c>
      <c r="R18" s="82">
        <v>2020</v>
      </c>
      <c r="S18" s="5" t="s">
        <v>39</v>
      </c>
      <c r="T18" s="5" t="s">
        <v>40</v>
      </c>
      <c r="U18" s="5" t="s">
        <v>41</v>
      </c>
      <c r="V18" s="157" t="s">
        <v>321</v>
      </c>
      <c r="W18" s="5" t="s">
        <v>75</v>
      </c>
      <c r="X18" s="38" t="s">
        <v>2</v>
      </c>
      <c r="Z18" s="62"/>
      <c r="AA18" s="58"/>
      <c r="AC18" s="57"/>
      <c r="AD18" s="71"/>
      <c r="AE18" s="71"/>
      <c r="AF18" s="71"/>
      <c r="AG18" s="71"/>
      <c r="AH18" s="71"/>
    </row>
    <row r="19" spans="1:34" hidden="1" x14ac:dyDescent="0.25">
      <c r="A19" s="79" t="s">
        <v>21</v>
      </c>
      <c r="B19" t="s">
        <v>46</v>
      </c>
      <c r="C19" t="s">
        <v>47</v>
      </c>
      <c r="D19" t="s">
        <v>48</v>
      </c>
      <c r="E19" t="s">
        <v>49</v>
      </c>
      <c r="F19" s="25">
        <f>+'total final energy by uses'!H21</f>
        <v>0</v>
      </c>
      <c r="G19" s="25">
        <f>+'total final energy by uses'!I21</f>
        <v>23.97254796</v>
      </c>
      <c r="H19" s="25">
        <f>+'total final energy by uses'!J21</f>
        <v>3.9237790799999998E-2</v>
      </c>
      <c r="I19" s="25">
        <f>+'total final energy by uses'!K21</f>
        <v>4.40458346E-5</v>
      </c>
      <c r="J19" s="40">
        <f>+'total final energy by uses'!L21</f>
        <v>24.011829796634601</v>
      </c>
      <c r="K19" s="113"/>
      <c r="L19" s="52">
        <f>'total final energy by uses'!N21</f>
        <v>0</v>
      </c>
      <c r="M19" s="25">
        <f>'total final energy by uses'!O21</f>
        <v>23.130199999999999</v>
      </c>
      <c r="N19" s="25">
        <f>'total final energy by uses'!P21</f>
        <v>9.2200000000000004E-2</v>
      </c>
      <c r="O19" s="25">
        <f>'total final energy by uses'!Q21</f>
        <v>0.13150000000000001</v>
      </c>
      <c r="P19" s="40">
        <f>'total final energy by uses'!R21</f>
        <v>23.353899999999996</v>
      </c>
      <c r="R19" s="83" t="s">
        <v>20</v>
      </c>
      <c r="S19" s="84">
        <f>'CO2 by uses AMS2'!B19</f>
        <v>0</v>
      </c>
      <c r="T19" s="84">
        <f>'CO2 by uses AMS2'!C19</f>
        <v>122.60833539150485</v>
      </c>
      <c r="U19" s="84">
        <f>'CO2 by uses AMS2'!D19</f>
        <v>0.55616948453105663</v>
      </c>
      <c r="V19" s="100">
        <f>'CO2 by uses AMS2'!E19</f>
        <v>0.38686692961096397</v>
      </c>
      <c r="W19" s="84">
        <f>'CO2 by uses AMS2'!F19</f>
        <v>0</v>
      </c>
      <c r="X19" s="85">
        <f>'CO2 by uses AMS2'!G19</f>
        <v>123.55137180564687</v>
      </c>
      <c r="Z19" s="62"/>
      <c r="AA19" s="58"/>
      <c r="AC19" s="57"/>
      <c r="AD19" s="71"/>
      <c r="AE19" s="71"/>
      <c r="AF19" s="71"/>
      <c r="AG19" s="71"/>
      <c r="AH19" s="71"/>
    </row>
    <row r="20" spans="1:34" hidden="1" x14ac:dyDescent="0.25">
      <c r="A20" s="80" t="s">
        <v>22</v>
      </c>
      <c r="B20" t="s">
        <v>50</v>
      </c>
      <c r="C20" t="s">
        <v>51</v>
      </c>
      <c r="D20" t="s">
        <v>52</v>
      </c>
      <c r="E20" t="s">
        <v>53</v>
      </c>
      <c r="F20" s="25">
        <f>+'total final energy by uses'!H22</f>
        <v>0</v>
      </c>
      <c r="G20" s="25">
        <f>+'total final energy by uses'!I22</f>
        <v>17.904268829999999</v>
      </c>
      <c r="H20" s="25">
        <f>+'total final energy by uses'!J22</f>
        <v>1.29792379</v>
      </c>
      <c r="I20" s="25">
        <f>+'total final energy by uses'!K22</f>
        <v>0.19631681170000001</v>
      </c>
      <c r="J20" s="40">
        <f>+'total final energy by uses'!L22</f>
        <v>19.398509431699999</v>
      </c>
      <c r="K20" s="113"/>
      <c r="L20" s="52">
        <f>'total final energy by uses'!N22</f>
        <v>0</v>
      </c>
      <c r="M20" s="25">
        <f>'total final energy by uses'!O22</f>
        <v>18.982158849685984</v>
      </c>
      <c r="N20" s="25">
        <f>'total final energy by uses'!P22</f>
        <v>1.1068119518486699</v>
      </c>
      <c r="O20" s="25">
        <f>'total final energy by uses'!Q22</f>
        <v>8.6400000000000005E-2</v>
      </c>
      <c r="P20" s="40">
        <f>'total final energy by uses'!R22</f>
        <v>20.175370801534655</v>
      </c>
      <c r="R20" s="79" t="s">
        <v>21</v>
      </c>
      <c r="S20" s="25">
        <f>'CO2 by uses AMS2'!B20</f>
        <v>0</v>
      </c>
      <c r="T20" s="25">
        <f>'CO2 by uses AMS2'!C20</f>
        <v>71.623035488004845</v>
      </c>
      <c r="U20" s="25">
        <f>'CO2 by uses AMS2'!D20</f>
        <v>1.6320287837104326E-2</v>
      </c>
      <c r="V20" s="77">
        <f>'CO2 by uses AMS2'!E20</f>
        <v>8.6561480963978334E-5</v>
      </c>
      <c r="W20" s="25">
        <f>'CO2 by uses AMS2'!F20</f>
        <v>0</v>
      </c>
      <c r="X20" s="40">
        <f>'CO2 by uses AMS2'!G20</f>
        <v>71.639442337322919</v>
      </c>
      <c r="Z20" s="62"/>
      <c r="AA20" s="49"/>
      <c r="AC20" s="61"/>
      <c r="AD20" s="71"/>
      <c r="AE20" s="71"/>
      <c r="AF20" s="71"/>
      <c r="AG20" s="71"/>
      <c r="AH20" s="71"/>
    </row>
    <row r="21" spans="1:34" hidden="1" x14ac:dyDescent="0.25">
      <c r="A21" s="81" t="s">
        <v>23</v>
      </c>
      <c r="B21" t="s">
        <v>54</v>
      </c>
      <c r="C21" t="s">
        <v>55</v>
      </c>
      <c r="D21" t="s">
        <v>56</v>
      </c>
      <c r="E21" t="s">
        <v>57</v>
      </c>
      <c r="F21" s="10">
        <f>+'total final energy by uses'!H23</f>
        <v>0.2043046566</v>
      </c>
      <c r="G21" s="10">
        <f>+'total final energy by uses'!I23</f>
        <v>5.9021076409999997</v>
      </c>
      <c r="H21" s="10">
        <f>+'total final energy by uses'!J23</f>
        <v>12.77501779</v>
      </c>
      <c r="I21" s="10">
        <f>+'total final energy by uses'!K23</f>
        <v>12.434410270000001</v>
      </c>
      <c r="J21" s="39">
        <f>+'total final energy by uses'!L23</f>
        <v>31.315840357599999</v>
      </c>
      <c r="K21" s="113"/>
      <c r="L21" s="50">
        <f>'total final energy by uses'!N23</f>
        <v>0</v>
      </c>
      <c r="M21" s="50">
        <f>'total final energy by uses'!O23</f>
        <v>5.3179954110546097</v>
      </c>
      <c r="N21" s="50">
        <f>'total final energy by uses'!P23</f>
        <v>13.284467058142599</v>
      </c>
      <c r="O21" s="50">
        <f>'total final energy by uses'!Q23</f>
        <v>12.45396160805684</v>
      </c>
      <c r="P21" s="51">
        <f>'total final energy by uses'!R23</f>
        <v>31.05642407725405</v>
      </c>
      <c r="R21" s="80" t="s">
        <v>22</v>
      </c>
      <c r="S21" s="25">
        <f>'CO2 by uses AMS2'!B21</f>
        <v>0</v>
      </c>
      <c r="T21" s="25">
        <f>'CO2 by uses AMS2'!C21</f>
        <v>50.985299903500007</v>
      </c>
      <c r="U21" s="25">
        <f>'CO2 by uses AMS2'!D21</f>
        <v>0.53984919669395226</v>
      </c>
      <c r="V21" s="77">
        <f>'CO2 by uses AMS2'!E21</f>
        <v>0.38678036813</v>
      </c>
      <c r="W21" s="25">
        <f>'CO2 by uses AMS2'!F21</f>
        <v>0</v>
      </c>
      <c r="X21" s="40">
        <f>'CO2 by uses AMS2'!G21</f>
        <v>51.911929468323954</v>
      </c>
      <c r="Z21" s="62"/>
      <c r="AA21" s="49"/>
      <c r="AC21" s="61"/>
      <c r="AD21" s="71"/>
      <c r="AE21" s="71"/>
      <c r="AF21" s="71"/>
      <c r="AG21" s="71"/>
      <c r="AH21" s="71"/>
    </row>
    <row r="22" spans="1:34" hidden="1" x14ac:dyDescent="0.25">
      <c r="A22" s="81" t="s">
        <v>24</v>
      </c>
      <c r="B22" t="s">
        <v>58</v>
      </c>
      <c r="C22" t="s">
        <v>59</v>
      </c>
      <c r="D22" t="s">
        <v>60</v>
      </c>
      <c r="E22" t="s">
        <v>61</v>
      </c>
      <c r="F22" s="10">
        <f>+'total final energy by uses'!H24</f>
        <v>0</v>
      </c>
      <c r="G22" s="10">
        <f>+'total final energy by uses'!I24</f>
        <v>4.310438327</v>
      </c>
      <c r="H22" s="10">
        <f>+'total final energy by uses'!J24</f>
        <v>13.94336511</v>
      </c>
      <c r="I22" s="10">
        <f>+'total final energy by uses'!K24</f>
        <v>8.6465181700000002</v>
      </c>
      <c r="J22" s="39">
        <f>+'total final energy by uses'!L24</f>
        <v>26.900321607000002</v>
      </c>
      <c r="K22" s="113"/>
      <c r="L22" s="50">
        <f>'total final energy by uses'!N24</f>
        <v>0</v>
      </c>
      <c r="M22" s="50">
        <f>'total final energy by uses'!O24</f>
        <v>2.5563656446401701</v>
      </c>
      <c r="N22" s="50">
        <f>'total final energy by uses'!P24</f>
        <v>13.178365476499801</v>
      </c>
      <c r="O22" s="50">
        <f>'total final energy by uses'!Q24</f>
        <v>8.3206112806333969</v>
      </c>
      <c r="P22" s="51">
        <f>'total final energy by uses'!R24</f>
        <v>24.055342401773366</v>
      </c>
      <c r="R22" s="83" t="s">
        <v>23</v>
      </c>
      <c r="S22" s="84">
        <f>'CO2 by uses AMS2'!B22</f>
        <v>0.62639807729999997</v>
      </c>
      <c r="T22" s="84">
        <f>'CO2 by uses AMS2'!C22</f>
        <v>17.633789521694528</v>
      </c>
      <c r="U22" s="84">
        <f>'CO2 by uses AMS2'!D22</f>
        <v>5.3135501058058656</v>
      </c>
      <c r="V22" s="84">
        <f>'CO2 by uses AMS2'!E22</f>
        <v>24.436838980567337</v>
      </c>
      <c r="W22" s="84">
        <f>'CO2 by uses AMS2'!F22</f>
        <v>0</v>
      </c>
      <c r="X22" s="85">
        <f>'CO2 by uses AMS2'!G22</f>
        <v>48.010576685367731</v>
      </c>
      <c r="Z22" s="62"/>
      <c r="AA22" s="49"/>
      <c r="AC22" s="61"/>
      <c r="AD22" s="71"/>
      <c r="AE22" s="71"/>
      <c r="AF22" s="71"/>
      <c r="AG22" s="71"/>
      <c r="AH22" s="71"/>
    </row>
    <row r="23" spans="1:34" hidden="1" x14ac:dyDescent="0.25">
      <c r="A23" s="81" t="s">
        <v>25</v>
      </c>
      <c r="F23" s="10">
        <f>+'total final energy by uses'!H25</f>
        <v>4.1637350982000001</v>
      </c>
      <c r="G23" s="10">
        <f>+'total final energy by uses'!I25</f>
        <v>19.163662461999998</v>
      </c>
      <c r="H23" s="10">
        <f>+'total final energy by uses'!J25</f>
        <v>11.0217049909</v>
      </c>
      <c r="I23" s="10">
        <f>+'total final energy by uses'!K25</f>
        <v>12.763145010200001</v>
      </c>
      <c r="J23" s="39">
        <f>+'total final energy by uses'!L25</f>
        <v>47.112247561299995</v>
      </c>
      <c r="K23" s="113"/>
      <c r="L23" s="50">
        <f>'total final energy by uses'!N25</f>
        <v>3.5653834298241049</v>
      </c>
      <c r="M23" s="50">
        <f>'total final energy by uses'!O25</f>
        <v>17.979483361021138</v>
      </c>
      <c r="N23" s="50">
        <f>'total final energy by uses'!P25</f>
        <v>11.08489304190522</v>
      </c>
      <c r="O23" s="50">
        <f>'total final energy by uses'!Q25</f>
        <v>14.683353197929883</v>
      </c>
      <c r="P23" s="51">
        <f>'total final energy by uses'!R25</f>
        <v>47.313113030680348</v>
      </c>
      <c r="R23" s="83" t="s">
        <v>24</v>
      </c>
      <c r="S23" s="84">
        <f>'CO2 by uses AMS2'!B23</f>
        <v>0</v>
      </c>
      <c r="T23" s="84">
        <f>'CO2 by uses AMS2'!C23</f>
        <v>12.2746699579</v>
      </c>
      <c r="U23" s="84">
        <f>'CO2 by uses AMS2'!D23</f>
        <v>5.7995041864853887</v>
      </c>
      <c r="V23" s="84">
        <f>'CO2 by uses AMS2'!E23</f>
        <v>17.035237335999998</v>
      </c>
      <c r="W23" s="84">
        <f>'CO2 by uses AMS2'!F23</f>
        <v>0</v>
      </c>
      <c r="X23" s="85">
        <f>'CO2 by uses AMS2'!G23</f>
        <v>35.10941148038539</v>
      </c>
      <c r="Z23" s="62"/>
      <c r="AA23" s="58"/>
      <c r="AC23" s="57"/>
      <c r="AD23" s="71"/>
      <c r="AE23" s="71"/>
      <c r="AF23" s="71"/>
      <c r="AG23" s="71"/>
      <c r="AH23" s="71"/>
    </row>
    <row r="24" spans="1:34" hidden="1" x14ac:dyDescent="0.25">
      <c r="A24" s="80" t="s">
        <v>26</v>
      </c>
      <c r="B24" t="s">
        <v>62</v>
      </c>
      <c r="C24" t="s">
        <v>63</v>
      </c>
      <c r="D24" t="s">
        <v>64</v>
      </c>
      <c r="E24" t="s">
        <v>65</v>
      </c>
      <c r="F24" s="25">
        <f>+'total final energy by uses'!H26</f>
        <v>3.442198093</v>
      </c>
      <c r="G24" s="25">
        <f>+'total final energy by uses'!I26</f>
        <v>15.660922530000001</v>
      </c>
      <c r="H24" s="25">
        <f>+'total final energy by uses'!J26</f>
        <v>10.715738999999999</v>
      </c>
      <c r="I24" s="25">
        <f>+'total final energy by uses'!K26</f>
        <v>11.14141219</v>
      </c>
      <c r="J24" s="40">
        <f>+'total final energy by uses'!L26</f>
        <v>40.960271813000006</v>
      </c>
      <c r="K24" s="113"/>
      <c r="L24" s="52">
        <f>'total final energy by uses'!N26</f>
        <v>0.34460926494283001</v>
      </c>
      <c r="M24" s="52">
        <f>'total final energy by uses'!O26</f>
        <v>1.6824094604778199</v>
      </c>
      <c r="N24" s="52">
        <f>'total final energy by uses'!P26</f>
        <v>10.361652160227999</v>
      </c>
      <c r="O24" s="52">
        <f>'total final energy by uses'!Q26</f>
        <v>14.114124861684077</v>
      </c>
      <c r="P24" s="40">
        <f>'total final energy by uses'!R26</f>
        <v>26.502795747332726</v>
      </c>
      <c r="R24" s="83" t="s">
        <v>25</v>
      </c>
      <c r="S24" s="84">
        <f>'CO2 by uses AMS2'!B24</f>
        <v>16.654940399400001</v>
      </c>
      <c r="T24" s="84">
        <f>'CO2 by uses AMS2'!C24</f>
        <v>62.733339773570464</v>
      </c>
      <c r="U24" s="84">
        <f>'CO2 by uses AMS2'!D24</f>
        <v>4.5842896411776914</v>
      </c>
      <c r="V24" s="84">
        <f>'CO2 by uses AMS2'!E24</f>
        <v>26.308842140384677</v>
      </c>
      <c r="W24" s="84">
        <f>'CO2 by uses AMS2'!F24</f>
        <v>14.6827706</v>
      </c>
      <c r="X24" s="85">
        <f>'CO2 by uses AMS2'!G24</f>
        <v>124.96418255453284</v>
      </c>
      <c r="Z24" s="62"/>
      <c r="AA24" s="58"/>
      <c r="AC24" s="57"/>
      <c r="AD24" s="71"/>
      <c r="AE24" s="71"/>
      <c r="AF24" s="71"/>
      <c r="AG24" s="71"/>
      <c r="AH24" s="71"/>
    </row>
    <row r="25" spans="1:34" hidden="1" x14ac:dyDescent="0.25">
      <c r="A25" s="80" t="s">
        <v>312</v>
      </c>
      <c r="F25" s="25">
        <f>+'total final energy by uses'!H27</f>
        <v>0.72153700519999997</v>
      </c>
      <c r="G25" s="25">
        <f>+'total final energy by uses'!I27</f>
        <v>1.3794960300000001</v>
      </c>
      <c r="H25" s="25">
        <f>+'total final energy by uses'!J27</f>
        <v>0</v>
      </c>
      <c r="I25" s="25">
        <f>+'total final energy by uses'!K27</f>
        <v>1.2945707479999999</v>
      </c>
      <c r="J25" s="40">
        <f>+'total final energy by uses'!L27</f>
        <v>3.3956037831999999</v>
      </c>
      <c r="K25" s="113"/>
      <c r="L25" s="25">
        <f>'total final energy by uses'!N27</f>
        <v>3.2185604456107773</v>
      </c>
      <c r="M25" s="25">
        <f>'total final energy by uses'!O27</f>
        <v>13.005694811337801</v>
      </c>
      <c r="N25" s="25">
        <f>'total final energy by uses'!P27</f>
        <v>0</v>
      </c>
      <c r="O25" s="25">
        <f>'total final energy by uses'!Q27</f>
        <v>0.36564719103425414</v>
      </c>
      <c r="P25" s="40">
        <f>'total final energy by uses'!R27</f>
        <v>16.58990244798283</v>
      </c>
      <c r="R25" s="80" t="s">
        <v>26</v>
      </c>
      <c r="S25" s="25">
        <f>'CO2 by uses AMS2'!B25</f>
        <v>16.654940399400001</v>
      </c>
      <c r="T25" s="25">
        <f>'CO2 by uses AMS2'!C25</f>
        <v>56.687059520570465</v>
      </c>
      <c r="U25" s="25">
        <f>'CO2 by uses AMS2'!D25</f>
        <v>4.4570283214641249</v>
      </c>
      <c r="V25" s="25">
        <f>'CO2 by uses AMS2'!E25</f>
        <v>25.664272449084677</v>
      </c>
      <c r="W25" s="25">
        <f>'CO2 by uses AMS2'!F25</f>
        <v>14.6827706</v>
      </c>
      <c r="X25" s="40">
        <f>'CO2 by uses AMS2'!G25</f>
        <v>118.14607129051926</v>
      </c>
      <c r="Z25" s="62"/>
      <c r="AA25" s="65"/>
      <c r="AC25" s="63"/>
      <c r="AD25" s="71"/>
      <c r="AE25" s="71"/>
      <c r="AF25" s="71"/>
      <c r="AG25" s="71"/>
      <c r="AH25" s="71"/>
    </row>
    <row r="26" spans="1:34" hidden="1" x14ac:dyDescent="0.25">
      <c r="A26" s="80" t="s">
        <v>27</v>
      </c>
      <c r="B26" t="s">
        <v>66</v>
      </c>
      <c r="C26" t="s">
        <v>67</v>
      </c>
      <c r="D26" t="s">
        <v>68</v>
      </c>
      <c r="E26" t="s">
        <v>69</v>
      </c>
      <c r="F26" s="25">
        <f>+'total final energy by uses'!H28</f>
        <v>0</v>
      </c>
      <c r="G26" s="25">
        <f>+'total final energy by uses'!I28</f>
        <v>2.123243902</v>
      </c>
      <c r="H26" s="25">
        <f>+'total final energy by uses'!J28</f>
        <v>0.30596599089999998</v>
      </c>
      <c r="I26" s="25">
        <f>+'total final energy by uses'!K28</f>
        <v>0.32716207219999999</v>
      </c>
      <c r="J26" s="40">
        <f>+'total final energy by uses'!L28</f>
        <v>2.7563719651</v>
      </c>
      <c r="K26" s="113"/>
      <c r="L26" s="52">
        <f>'total final energy by uses'!N28</f>
        <v>2.2137192704974398E-3</v>
      </c>
      <c r="M26" s="52">
        <f>'total final energy by uses'!O28</f>
        <v>3.2913790892055199</v>
      </c>
      <c r="N26" s="52">
        <f>'total final energy by uses'!P28</f>
        <v>0.723240881677221</v>
      </c>
      <c r="O26" s="52">
        <f>'total final energy by uses'!Q28</f>
        <v>0.20358114521155013</v>
      </c>
      <c r="P26" s="40">
        <f>'total final energy by uses'!R28</f>
        <v>4.2204148353647888</v>
      </c>
      <c r="R26" s="80" t="s">
        <v>27</v>
      </c>
      <c r="S26" s="25">
        <f>'CO2 by uses AMS2'!B26</f>
        <v>0</v>
      </c>
      <c r="T26" s="25">
        <f>'CO2 by uses AMS2'!C26</f>
        <v>6.0462802529999999</v>
      </c>
      <c r="U26" s="25">
        <f>'CO2 by uses AMS2'!D26</f>
        <v>0.12726131971356663</v>
      </c>
      <c r="V26" s="25">
        <f>'CO2 by uses AMS2'!E26</f>
        <v>0.64456969129999997</v>
      </c>
      <c r="W26" s="25">
        <f>'CO2 by uses AMS2'!F26</f>
        <v>0</v>
      </c>
      <c r="X26" s="40">
        <f>'CO2 by uses AMS2'!G26</f>
        <v>6.8181112640135666</v>
      </c>
      <c r="Z26" s="62"/>
      <c r="AD26" s="71"/>
      <c r="AE26" s="71"/>
      <c r="AF26" s="71"/>
      <c r="AG26" s="71"/>
      <c r="AH26" s="71"/>
    </row>
    <row r="27" spans="1:34" hidden="1" x14ac:dyDescent="0.25">
      <c r="A27" s="12" t="s">
        <v>28</v>
      </c>
      <c r="F27" s="12">
        <f>+'total final energy by uses'!H29</f>
        <v>4.3680397547999998</v>
      </c>
      <c r="G27" s="12">
        <f>+'total final energy by uses'!I29</f>
        <v>71.253025219999998</v>
      </c>
      <c r="H27" s="12">
        <f>+'total final energy by uses'!J29</f>
        <v>39.0772494717</v>
      </c>
      <c r="I27" s="12">
        <f>+'total final energy by uses'!K29</f>
        <v>34.0404343077346</v>
      </c>
      <c r="J27" s="41">
        <f>+'total final energy by uses'!L29</f>
        <v>148.73874875423459</v>
      </c>
      <c r="K27" s="113"/>
      <c r="L27" s="53">
        <f>'total final energy by uses'!N29</f>
        <v>3.5653834298241049</v>
      </c>
      <c r="M27" s="53">
        <f>'total final energy by uses'!O29</f>
        <v>67.966203266401905</v>
      </c>
      <c r="N27" s="53">
        <f>'total final energy by uses'!P29</f>
        <v>38.746737528396288</v>
      </c>
      <c r="O27" s="53">
        <f>'total final energy by uses'!Q29</f>
        <v>35.534338084831063</v>
      </c>
      <c r="P27" s="56">
        <f>'total final energy by uses'!R29</f>
        <v>145.81266230945337</v>
      </c>
      <c r="R27" s="86" t="s">
        <v>76</v>
      </c>
      <c r="S27" s="86">
        <f>'CO2 by uses AMS2'!B27</f>
        <v>17.2813384767</v>
      </c>
      <c r="T27" s="86">
        <f>'CO2 by uses AMS2'!C27</f>
        <v>215.25013464466986</v>
      </c>
      <c r="U27" s="86">
        <f>'CO2 by uses AMS2'!D27</f>
        <v>16.253513418000004</v>
      </c>
      <c r="V27" s="86">
        <f>'CO2 by uses AMS2'!E27</f>
        <v>68.167785386562969</v>
      </c>
      <c r="W27" s="86">
        <f>'CO2 by uses AMS2'!F27</f>
        <v>14.6827706</v>
      </c>
      <c r="X27" s="120">
        <f>'CO2 by uses AMS2'!G27</f>
        <v>331.63554252593286</v>
      </c>
    </row>
    <row r="28" spans="1:34" hidden="1" x14ac:dyDescent="0.25">
      <c r="A28" s="174"/>
      <c r="B28" s="4"/>
      <c r="C28" s="4"/>
      <c r="D28" s="4"/>
      <c r="E28" s="4"/>
      <c r="F28" s="174"/>
      <c r="G28" s="174"/>
      <c r="H28" s="174"/>
      <c r="I28" s="174"/>
      <c r="J28" s="174"/>
      <c r="K28" s="113"/>
      <c r="L28" s="175"/>
      <c r="M28" s="175"/>
      <c r="N28" s="175"/>
      <c r="O28" s="175"/>
      <c r="P28" s="175"/>
      <c r="R28" s="174"/>
      <c r="S28" s="174"/>
      <c r="T28" s="174"/>
      <c r="U28" s="174"/>
      <c r="V28" s="174"/>
      <c r="W28" s="174"/>
      <c r="X28" s="174"/>
    </row>
    <row r="29" spans="1:34" ht="31.5" hidden="1" x14ac:dyDescent="0.35">
      <c r="A29" s="82">
        <v>2025</v>
      </c>
      <c r="F29" s="5" t="s">
        <v>39</v>
      </c>
      <c r="G29" s="5" t="s">
        <v>40</v>
      </c>
      <c r="H29" s="5" t="s">
        <v>41</v>
      </c>
      <c r="I29" s="157" t="s">
        <v>42</v>
      </c>
      <c r="J29" s="38" t="s">
        <v>2</v>
      </c>
      <c r="K29" s="113"/>
      <c r="L29" s="157" t="s">
        <v>39</v>
      </c>
      <c r="M29" s="157" t="s">
        <v>322</v>
      </c>
      <c r="N29" s="157" t="s">
        <v>41</v>
      </c>
      <c r="O29" s="157" t="s">
        <v>42</v>
      </c>
      <c r="P29" s="38" t="s">
        <v>2</v>
      </c>
      <c r="R29" s="174"/>
      <c r="S29" s="174"/>
      <c r="T29" s="174"/>
      <c r="U29" s="174"/>
      <c r="V29" s="174"/>
      <c r="W29" s="174"/>
      <c r="X29" s="174"/>
    </row>
    <row r="30" spans="1:34" ht="31.5" hidden="1" x14ac:dyDescent="0.35">
      <c r="A30" s="81" t="s">
        <v>20</v>
      </c>
      <c r="F30" s="10">
        <f>+'total final energy by uses'!H34</f>
        <v>0</v>
      </c>
      <c r="G30" s="10">
        <f>+'total final energy by uses'!I34</f>
        <v>40.32656995</v>
      </c>
      <c r="H30" s="10">
        <f>+'total final energy by uses'!J34</f>
        <v>1.5154420594</v>
      </c>
      <c r="I30" s="10">
        <f>+'total final energy by uses'!K34</f>
        <v>0.19679890462550001</v>
      </c>
      <c r="J30" s="39">
        <f>+'total final energy by uses'!L34</f>
        <v>42.038810914025504</v>
      </c>
      <c r="K30" s="153"/>
      <c r="L30" s="50">
        <f>'total final energy by uses'!N34</f>
        <v>0</v>
      </c>
      <c r="M30" s="50">
        <f>'total final energy by uses'!O34</f>
        <v>40.833886773869843</v>
      </c>
      <c r="N30" s="50">
        <f>'total final energy by uses'!P34</f>
        <v>1.47291195184867</v>
      </c>
      <c r="O30" s="50">
        <f>'total final energy by uses'!Q34</f>
        <v>8.0284074027079294E-2</v>
      </c>
      <c r="P30" s="51">
        <f>'total final energy by uses'!R34</f>
        <v>42.387082799745592</v>
      </c>
      <c r="R30" s="82">
        <v>2025</v>
      </c>
      <c r="S30" s="5" t="s">
        <v>39</v>
      </c>
      <c r="T30" s="5" t="s">
        <v>40</v>
      </c>
      <c r="U30" s="5" t="s">
        <v>41</v>
      </c>
      <c r="V30" s="157" t="s">
        <v>321</v>
      </c>
      <c r="W30" s="5" t="s">
        <v>75</v>
      </c>
      <c r="X30" s="38" t="s">
        <v>2</v>
      </c>
    </row>
    <row r="31" spans="1:34" hidden="1" x14ac:dyDescent="0.25">
      <c r="A31" s="79" t="s">
        <v>21</v>
      </c>
      <c r="B31" t="s">
        <v>46</v>
      </c>
      <c r="C31" t="s">
        <v>47</v>
      </c>
      <c r="D31" t="s">
        <v>48</v>
      </c>
      <c r="E31" t="s">
        <v>49</v>
      </c>
      <c r="F31" s="25">
        <f>+'total final energy by uses'!H35</f>
        <v>0</v>
      </c>
      <c r="G31" s="25">
        <f>+'total final energy by uses'!I35</f>
        <v>23.200666460000001</v>
      </c>
      <c r="H31" s="25">
        <f>+'total final energy by uses'!J35</f>
        <v>0.1182835894</v>
      </c>
      <c r="I31" s="25">
        <f>+'total final energy by uses'!K35</f>
        <v>7.14247255E-5</v>
      </c>
      <c r="J31" s="40">
        <f>+'total final energy by uses'!L35</f>
        <v>23.319021474125503</v>
      </c>
      <c r="K31" s="113"/>
      <c r="L31" s="52">
        <f>'total final energy by uses'!N35</f>
        <v>0</v>
      </c>
      <c r="M31" s="25">
        <f>'total final energy by uses'!O35</f>
        <v>21.942299999999999</v>
      </c>
      <c r="N31" s="25">
        <f>'total final energy by uses'!P35</f>
        <v>0.30990000000000001</v>
      </c>
      <c r="O31" s="25">
        <f>'total final energy by uses'!Q35</f>
        <v>0.13489999999999999</v>
      </c>
      <c r="P31" s="40">
        <f>'total final energy by uses'!R35</f>
        <v>22.387099999999997</v>
      </c>
      <c r="R31" s="83" t="s">
        <v>20</v>
      </c>
      <c r="S31" s="84">
        <f>'CO2 by uses AMS2'!B32</f>
        <v>0</v>
      </c>
      <c r="T31" s="84">
        <f>'CO2 by uses AMS2'!C32</f>
        <v>118.32164686539159</v>
      </c>
      <c r="U31" s="84">
        <f>'CO2 by uses AMS2'!D32</f>
        <v>0.65749381440082078</v>
      </c>
      <c r="V31" s="100">
        <f>'CO2 by uses AMS2'!E32</f>
        <v>0.36986702246992242</v>
      </c>
      <c r="W31" s="84">
        <f>'CO2 by uses AMS2'!F32</f>
        <v>0</v>
      </c>
      <c r="X31" s="85">
        <f>'CO2 by uses AMS2'!G32</f>
        <v>119.34900770226233</v>
      </c>
    </row>
    <row r="32" spans="1:34" hidden="1" x14ac:dyDescent="0.25">
      <c r="A32" s="80" t="s">
        <v>22</v>
      </c>
      <c r="B32" t="s">
        <v>50</v>
      </c>
      <c r="C32" t="s">
        <v>51</v>
      </c>
      <c r="D32" t="s">
        <v>52</v>
      </c>
      <c r="E32" t="s">
        <v>53</v>
      </c>
      <c r="F32" s="25">
        <f>+'total final energy by uses'!H36</f>
        <v>0</v>
      </c>
      <c r="G32" s="25">
        <f>+'total final energy by uses'!I36</f>
        <v>17.125903489999999</v>
      </c>
      <c r="H32" s="25">
        <f>+'total final energy by uses'!J36</f>
        <v>1.3971584699999999</v>
      </c>
      <c r="I32" s="25">
        <f>+'total final energy by uses'!K36</f>
        <v>0.1967274799</v>
      </c>
      <c r="J32" s="40">
        <f>+'total final energy by uses'!L36</f>
        <v>18.719789439900001</v>
      </c>
      <c r="K32" s="113"/>
      <c r="L32" s="52">
        <f>'total final energy by uses'!N36</f>
        <v>0</v>
      </c>
      <c r="M32" s="25">
        <f>'total final energy by uses'!O36</f>
        <v>18.891586773869843</v>
      </c>
      <c r="N32" s="25">
        <f>'total final energy by uses'!P36</f>
        <v>1.1630119518486699</v>
      </c>
      <c r="O32" s="25">
        <f>'total final energy by uses'!Q36</f>
        <v>9.1900000000000009E-2</v>
      </c>
      <c r="P32" s="40">
        <f>'total final energy by uses'!R36</f>
        <v>20.146498725718512</v>
      </c>
      <c r="R32" s="79" t="s">
        <v>21</v>
      </c>
      <c r="S32" s="25">
        <f>'CO2 by uses AMS2'!B33</f>
        <v>0</v>
      </c>
      <c r="T32" s="25">
        <f>'CO2 by uses AMS2'!C33</f>
        <v>69.455404962991594</v>
      </c>
      <c r="U32" s="25">
        <f>'CO2 by uses AMS2'!D33</f>
        <v>5.1318839868030187E-2</v>
      </c>
      <c r="V32" s="77">
        <f>'CO2 by uses AMS2'!E33</f>
        <v>1.3390130592237523E-4</v>
      </c>
      <c r="W32" s="25">
        <f>'CO2 by uses AMS2'!F33</f>
        <v>0</v>
      </c>
      <c r="X32" s="40">
        <f>'CO2 by uses AMS2'!G33</f>
        <v>69.506857704165554</v>
      </c>
    </row>
    <row r="33" spans="1:45" s="45" customFormat="1" hidden="1" x14ac:dyDescent="0.25">
      <c r="A33" s="81" t="s">
        <v>23</v>
      </c>
      <c r="B33" t="s">
        <v>54</v>
      </c>
      <c r="C33" t="s">
        <v>55</v>
      </c>
      <c r="D33" t="s">
        <v>56</v>
      </c>
      <c r="E33" t="s">
        <v>57</v>
      </c>
      <c r="F33" s="10">
        <f>+'total final energy by uses'!H37</f>
        <v>0.1765990929</v>
      </c>
      <c r="G33" s="10">
        <f>+'total final energy by uses'!I37</f>
        <v>5.3488051470000002</v>
      </c>
      <c r="H33" s="10">
        <f>+'total final energy by uses'!J37</f>
        <v>12.751911890000001</v>
      </c>
      <c r="I33" s="10">
        <f>+'total final energy by uses'!K37</f>
        <v>10.966832480000001</v>
      </c>
      <c r="J33" s="39">
        <f>+'total final energy by uses'!L37</f>
        <v>29.244148609900002</v>
      </c>
      <c r="K33" s="113"/>
      <c r="L33" s="50">
        <f>'total final energy by uses'!N37</f>
        <v>0</v>
      </c>
      <c r="M33" s="50">
        <f>'total final energy by uses'!O37</f>
        <v>4.5177954110546104</v>
      </c>
      <c r="N33" s="50">
        <f>'total final energy by uses'!P37</f>
        <v>13.166367058142599</v>
      </c>
      <c r="O33" s="50">
        <f>'total final energy by uses'!Q37</f>
        <v>11.84844535856768</v>
      </c>
      <c r="P33" s="51">
        <f>'total final energy by uses'!R37</f>
        <v>29.532607827764892</v>
      </c>
      <c r="Q33" s="8"/>
      <c r="R33" s="80" t="s">
        <v>22</v>
      </c>
      <c r="S33" s="25">
        <f>'CO2 by uses AMS2'!B34</f>
        <v>0</v>
      </c>
      <c r="T33" s="25">
        <f>'CO2 by uses AMS2'!C34</f>
        <v>48.866241902399999</v>
      </c>
      <c r="U33" s="25">
        <f>'CO2 by uses AMS2'!D34</f>
        <v>0.60617497453279057</v>
      </c>
      <c r="V33" s="77">
        <f>'CO2 by uses AMS2'!E34</f>
        <v>0.36973312116400003</v>
      </c>
      <c r="W33" s="25">
        <f>'CO2 by uses AMS2'!F34</f>
        <v>0</v>
      </c>
      <c r="X33" s="40">
        <f>'CO2 by uses AMS2'!G34</f>
        <v>49.842149998096794</v>
      </c>
      <c r="Y33" s="4"/>
      <c r="AI33"/>
      <c r="AJ33"/>
      <c r="AK33"/>
      <c r="AL33"/>
      <c r="AM33"/>
      <c r="AN33"/>
      <c r="AO33"/>
      <c r="AP33"/>
      <c r="AQ33"/>
      <c r="AR33"/>
      <c r="AS33"/>
    </row>
    <row r="34" spans="1:45" s="45" customFormat="1" hidden="1" x14ac:dyDescent="0.25">
      <c r="A34" s="81" t="s">
        <v>24</v>
      </c>
      <c r="B34" t="s">
        <v>58</v>
      </c>
      <c r="C34" t="s">
        <v>59</v>
      </c>
      <c r="D34" t="s">
        <v>60</v>
      </c>
      <c r="E34" t="s">
        <v>61</v>
      </c>
      <c r="F34" s="10">
        <f>+'total final energy by uses'!H38</f>
        <v>0</v>
      </c>
      <c r="G34" s="10">
        <f>+'total final energy by uses'!I38</f>
        <v>4.1005189700000004</v>
      </c>
      <c r="H34" s="10">
        <f>+'total final energy by uses'!J38</f>
        <v>13.41658013</v>
      </c>
      <c r="I34" s="10">
        <f>+'total final energy by uses'!K38</f>
        <v>7.3700393269999998</v>
      </c>
      <c r="J34" s="39">
        <f>+'total final energy by uses'!L38</f>
        <v>24.887138427</v>
      </c>
      <c r="K34" s="113"/>
      <c r="L34" s="50">
        <f>'total final energy by uses'!N38</f>
        <v>0</v>
      </c>
      <c r="M34" s="50">
        <f>'total final energy by uses'!O38</f>
        <v>2.1334656446401699</v>
      </c>
      <c r="N34" s="50">
        <f>'total final energy by uses'!P38</f>
        <v>13.7787654764998</v>
      </c>
      <c r="O34" s="50">
        <f>'total final energy by uses'!Q38</f>
        <v>7.6944373298370508</v>
      </c>
      <c r="P34" s="51">
        <f>'total final energy by uses'!R38</f>
        <v>23.606668450977018</v>
      </c>
      <c r="Q34" s="8"/>
      <c r="R34" s="83" t="s">
        <v>23</v>
      </c>
      <c r="S34" s="84">
        <f>'CO2 by uses AMS2'!B35</f>
        <v>0.54145281889999997</v>
      </c>
      <c r="T34" s="84">
        <f>'CO2 by uses AMS2'!C35</f>
        <v>16.01261878375449</v>
      </c>
      <c r="U34" s="84">
        <f>'CO2 by uses AMS2'!D35</f>
        <v>5.5325791820631052</v>
      </c>
      <c r="V34" s="84">
        <f>'CO2 by uses AMS2'!E35</f>
        <v>20.559731670287221</v>
      </c>
      <c r="W34" s="84">
        <f>'CO2 by uses AMS2'!F35</f>
        <v>0</v>
      </c>
      <c r="X34" s="85">
        <f>'CO2 by uses AMS2'!G35</f>
        <v>42.646382455004819</v>
      </c>
      <c r="Y34" s="4"/>
      <c r="AI34"/>
      <c r="AJ34"/>
      <c r="AK34"/>
      <c r="AL34"/>
      <c r="AM34"/>
      <c r="AN34"/>
      <c r="AO34"/>
      <c r="AP34"/>
      <c r="AQ34"/>
      <c r="AR34"/>
      <c r="AS34"/>
    </row>
    <row r="35" spans="1:45" s="45" customFormat="1" hidden="1" x14ac:dyDescent="0.25">
      <c r="A35" s="81" t="s">
        <v>25</v>
      </c>
      <c r="B35"/>
      <c r="C35"/>
      <c r="D35"/>
      <c r="E35"/>
      <c r="F35" s="10">
        <f>+'total final energy by uses'!H39</f>
        <v>4.2243850717999996</v>
      </c>
      <c r="G35" s="10">
        <f>+'total final energy by uses'!I39</f>
        <v>18.547792782000002</v>
      </c>
      <c r="H35" s="10">
        <f>+'total final energy by uses'!J39</f>
        <v>11.2202152146</v>
      </c>
      <c r="I35" s="10">
        <f>+'total final energy by uses'!K39</f>
        <v>12.2431389241</v>
      </c>
      <c r="J35" s="39">
        <f>+'total final energy by uses'!L39</f>
        <v>46.235531992500007</v>
      </c>
      <c r="K35" s="113"/>
      <c r="L35" s="50">
        <f>'total final energy by uses'!N39</f>
        <v>3.1874504493190567</v>
      </c>
      <c r="M35" s="50">
        <f>'total final energy by uses'!O39</f>
        <v>17.64096349240236</v>
      </c>
      <c r="N35" s="50">
        <f>'total final energy by uses'!P39</f>
        <v>11.246972610828134</v>
      </c>
      <c r="O35" s="50">
        <f>'total final energy by uses'!Q39</f>
        <v>15.706122042873465</v>
      </c>
      <c r="P35" s="51">
        <f>'total final energy by uses'!R39</f>
        <v>47.781508595423013</v>
      </c>
      <c r="Q35" s="8"/>
      <c r="R35" s="83" t="s">
        <v>24</v>
      </c>
      <c r="S35" s="84">
        <f>'CO2 by uses AMS2'!B36</f>
        <v>0</v>
      </c>
      <c r="T35" s="84">
        <f>'CO2 by uses AMS2'!C36</f>
        <v>11.700226619899999</v>
      </c>
      <c r="U35" s="84">
        <f>'CO2 by uses AMS2'!D36</f>
        <v>5.8209539527895462</v>
      </c>
      <c r="V35" s="84">
        <f>'CO2 by uses AMS2'!E36</f>
        <v>13.851382861999999</v>
      </c>
      <c r="W35" s="84">
        <f>'CO2 by uses AMS2'!F36</f>
        <v>0</v>
      </c>
      <c r="X35" s="85">
        <f>'CO2 by uses AMS2'!G36</f>
        <v>31.372563434689546</v>
      </c>
      <c r="Y35" s="4"/>
      <c r="AI35"/>
      <c r="AJ35"/>
      <c r="AK35"/>
      <c r="AL35"/>
      <c r="AM35"/>
      <c r="AN35"/>
      <c r="AO35"/>
      <c r="AP35"/>
      <c r="AQ35"/>
      <c r="AR35"/>
      <c r="AS35"/>
    </row>
    <row r="36" spans="1:45" s="45" customFormat="1" hidden="1" x14ac:dyDescent="0.25">
      <c r="A36" s="80" t="s">
        <v>26</v>
      </c>
      <c r="B36" t="s">
        <v>62</v>
      </c>
      <c r="C36" t="s">
        <v>63</v>
      </c>
      <c r="D36" t="s">
        <v>64</v>
      </c>
      <c r="E36" t="s">
        <v>65</v>
      </c>
      <c r="F36" s="25">
        <f>+'total final energy by uses'!H40</f>
        <v>3.4866383509999999</v>
      </c>
      <c r="G36" s="25">
        <f>+'total final energy by uses'!I40</f>
        <v>15.124228670000001</v>
      </c>
      <c r="H36" s="25">
        <f>+'total final energy by uses'!J40</f>
        <v>10.907865279999999</v>
      </c>
      <c r="I36" s="25">
        <f>+'total final energy by uses'!K40</f>
        <v>10.63562634</v>
      </c>
      <c r="J36" s="40">
        <f>+'total final energy by uses'!L40</f>
        <v>40.154358641000002</v>
      </c>
      <c r="K36" s="113"/>
      <c r="L36" s="52">
        <f>'total final energy by uses'!N40</f>
        <v>4.9709264942829498E-2</v>
      </c>
      <c r="M36" s="52">
        <f>'total final energy by uses'!O40</f>
        <v>1.0148094604778199</v>
      </c>
      <c r="N36" s="52">
        <f>'total final energy by uses'!P40</f>
        <v>10.545152160228</v>
      </c>
      <c r="O36" s="52">
        <f>'total final energy by uses'!Q40</f>
        <v>15.143924861684088</v>
      </c>
      <c r="P36" s="40">
        <f>'total final energy by uses'!R40</f>
        <v>26.753595747332739</v>
      </c>
      <c r="Q36" s="8"/>
      <c r="R36" s="83" t="s">
        <v>25</v>
      </c>
      <c r="S36" s="84">
        <f>'CO2 by uses AMS2'!B37</f>
        <v>16.8975402843</v>
      </c>
      <c r="T36" s="84">
        <f>'CO2 by uses AMS2'!C37</f>
        <v>61.244034178870464</v>
      </c>
      <c r="U36" s="84">
        <f>'CO2 by uses AMS2'!D37</f>
        <v>4.8680330957465294</v>
      </c>
      <c r="V36" s="84">
        <f>'CO2 by uses AMS2'!E37</f>
        <v>24.068358722344271</v>
      </c>
      <c r="W36" s="84">
        <f>'CO2 by uses AMS2'!F37</f>
        <v>15.503252509999999</v>
      </c>
      <c r="X36" s="85">
        <f>'CO2 by uses AMS2'!G37</f>
        <v>122.58121879126125</v>
      </c>
      <c r="Y36" s="113"/>
      <c r="AI36"/>
      <c r="AJ36"/>
      <c r="AK36"/>
      <c r="AL36"/>
      <c r="AM36"/>
      <c r="AN36"/>
      <c r="AO36"/>
      <c r="AP36"/>
      <c r="AQ36"/>
      <c r="AR36"/>
      <c r="AS36"/>
    </row>
    <row r="37" spans="1:45" s="45" customFormat="1" hidden="1" x14ac:dyDescent="0.25">
      <c r="A37" s="80" t="s">
        <v>312</v>
      </c>
      <c r="B37"/>
      <c r="C37"/>
      <c r="D37"/>
      <c r="E37"/>
      <c r="F37" s="25">
        <f>+'total final energy by uses'!H41</f>
        <v>0.73774672080000003</v>
      </c>
      <c r="G37" s="25">
        <f>+'total final energy by uses'!I41</f>
        <v>1.3809341879999999</v>
      </c>
      <c r="H37" s="25">
        <f>+'total final energy by uses'!J41</f>
        <v>0</v>
      </c>
      <c r="I37" s="25">
        <f>+'total final energy by uses'!K41</f>
        <v>1.296124598</v>
      </c>
      <c r="J37" s="40">
        <f>+'total final energy by uses'!L41</f>
        <v>3.4148055068000001</v>
      </c>
      <c r="K37" s="113"/>
      <c r="L37" s="25">
        <f>'total final energy by uses'!N41</f>
        <v>3.1355274651057297</v>
      </c>
      <c r="M37" s="25">
        <f>'total final energy by uses'!O41</f>
        <v>13.4270982361849</v>
      </c>
      <c r="N37" s="25">
        <f>'total final energy by uses'!P41</f>
        <v>0</v>
      </c>
      <c r="O37" s="25">
        <f>'total final energy by uses'!Q41</f>
        <v>0.36397986945796112</v>
      </c>
      <c r="P37" s="40">
        <f>'total final energy by uses'!R41</f>
        <v>16.926605570748588</v>
      </c>
      <c r="Q37" s="8"/>
      <c r="R37" s="80" t="s">
        <v>26</v>
      </c>
      <c r="S37" s="25">
        <f>'CO2 by uses AMS2'!B38</f>
        <v>16.8975402843</v>
      </c>
      <c r="T37" s="25">
        <f>'CO2 by uses AMS2'!C38</f>
        <v>55.415690695870467</v>
      </c>
      <c r="U37" s="25">
        <f>'CO2 by uses AMS2'!D38</f>
        <v>4.7325161034246248</v>
      </c>
      <c r="V37" s="25">
        <f>'CO2 by uses AMS2'!E38</f>
        <v>23.483130608544272</v>
      </c>
      <c r="W37" s="25">
        <f>'CO2 by uses AMS2'!F38</f>
        <v>15.503252509999999</v>
      </c>
      <c r="X37" s="40">
        <f>'CO2 by uses AMS2'!G38</f>
        <v>116.03213020213936</v>
      </c>
      <c r="Y37" s="113"/>
      <c r="AI37"/>
      <c r="AJ37"/>
      <c r="AK37"/>
      <c r="AL37"/>
      <c r="AM37"/>
      <c r="AN37"/>
      <c r="AO37"/>
      <c r="AP37"/>
      <c r="AQ37"/>
      <c r="AR37"/>
      <c r="AS37"/>
    </row>
    <row r="38" spans="1:45" s="45" customFormat="1" hidden="1" x14ac:dyDescent="0.25">
      <c r="A38" s="80" t="s">
        <v>27</v>
      </c>
      <c r="B38" t="s">
        <v>66</v>
      </c>
      <c r="C38" t="s">
        <v>67</v>
      </c>
      <c r="D38" t="s">
        <v>68</v>
      </c>
      <c r="E38" t="s">
        <v>69</v>
      </c>
      <c r="F38" s="25">
        <f>+'total final energy by uses'!H42</f>
        <v>0</v>
      </c>
      <c r="G38" s="25">
        <f>+'total final energy by uses'!I42</f>
        <v>2.0426299239999999</v>
      </c>
      <c r="H38" s="25">
        <f>+'total final energy by uses'!J42</f>
        <v>0.31234993459999999</v>
      </c>
      <c r="I38" s="25">
        <f>+'total final energy by uses'!K42</f>
        <v>0.31138798610000001</v>
      </c>
      <c r="J38" s="40">
        <f>+'total final energy by uses'!L42</f>
        <v>2.6663678446999999</v>
      </c>
      <c r="K38" s="113"/>
      <c r="L38" s="52">
        <f>'total final energy by uses'!N42</f>
        <v>2.2137192704974398E-3</v>
      </c>
      <c r="M38" s="52">
        <f>'total final energy by uses'!O42</f>
        <v>3.1990557957396399</v>
      </c>
      <c r="N38" s="52">
        <f>'total final energy by uses'!P42</f>
        <v>0.70182045060013498</v>
      </c>
      <c r="O38" s="52">
        <f>'total final energy by uses'!Q42</f>
        <v>0.19821731173141713</v>
      </c>
      <c r="P38" s="40">
        <f>'total final energy by uses'!R42</f>
        <v>4.1013072773416894</v>
      </c>
      <c r="Q38" s="8"/>
      <c r="R38" s="80" t="s">
        <v>27</v>
      </c>
      <c r="S38" s="25">
        <f>'CO2 by uses AMS2'!B39</f>
        <v>0</v>
      </c>
      <c r="T38" s="25">
        <f>'CO2 by uses AMS2'!C39</f>
        <v>5.8283434830000003</v>
      </c>
      <c r="U38" s="25">
        <f>'CO2 by uses AMS2'!D39</f>
        <v>0.13551699232190448</v>
      </c>
      <c r="V38" s="25">
        <f>'CO2 by uses AMS2'!E39</f>
        <v>0.58522811380000006</v>
      </c>
      <c r="W38" s="25">
        <f>'CO2 by uses AMS2'!F39</f>
        <v>0</v>
      </c>
      <c r="X38" s="40">
        <f>'CO2 by uses AMS2'!G39</f>
        <v>6.5490885891219053</v>
      </c>
      <c r="Y38" s="119"/>
      <c r="AI38"/>
      <c r="AJ38"/>
      <c r="AK38"/>
      <c r="AL38"/>
      <c r="AM38"/>
      <c r="AN38"/>
      <c r="AO38"/>
      <c r="AP38"/>
      <c r="AQ38"/>
      <c r="AR38"/>
      <c r="AS38"/>
    </row>
    <row r="39" spans="1:45" s="45" customFormat="1" hidden="1" x14ac:dyDescent="0.25">
      <c r="A39" s="12" t="s">
        <v>28</v>
      </c>
      <c r="B39"/>
      <c r="C39"/>
      <c r="D39"/>
      <c r="E39"/>
      <c r="F39" s="12">
        <f>+'total final energy by uses'!H43</f>
        <v>4.4009841646999996</v>
      </c>
      <c r="G39" s="12">
        <f>+'total final energy by uses'!I43</f>
        <v>68.323686849000012</v>
      </c>
      <c r="H39" s="12">
        <f>+'total final energy by uses'!J43</f>
        <v>38.904149294</v>
      </c>
      <c r="I39" s="12">
        <f>+'total final energy by uses'!K43</f>
        <v>30.776809635725499</v>
      </c>
      <c r="J39" s="41">
        <f>+'total final energy by uses'!L43</f>
        <v>142.40562994342551</v>
      </c>
      <c r="K39" s="113"/>
      <c r="L39" s="53">
        <f>'total final energy by uses'!N43</f>
        <v>3.1874504493190567</v>
      </c>
      <c r="M39" s="53">
        <f>'total final energy by uses'!O43</f>
        <v>65.126111321966988</v>
      </c>
      <c r="N39" s="53">
        <f>'total final energy by uses'!P43</f>
        <v>39.665017097319208</v>
      </c>
      <c r="O39" s="53">
        <f>'total final energy by uses'!Q43</f>
        <v>35.329288805305275</v>
      </c>
      <c r="P39" s="56">
        <f>'total final energy by uses'!R43</f>
        <v>143.30786767391052</v>
      </c>
      <c r="Q39" s="8"/>
      <c r="R39" s="86" t="s">
        <v>76</v>
      </c>
      <c r="S39" s="86">
        <f>'CO2 by uses AMS2'!B40</f>
        <v>17.438993103200001</v>
      </c>
      <c r="T39" s="86">
        <f>'CO2 by uses AMS2'!C40</f>
        <v>207.27852644791653</v>
      </c>
      <c r="U39" s="86">
        <f>'CO2 by uses AMS2'!D40</f>
        <v>16.879060044999999</v>
      </c>
      <c r="V39" s="86">
        <f>'CO2 by uses AMS2'!E40</f>
        <v>58.849340277101419</v>
      </c>
      <c r="W39" s="86">
        <f>'CO2 by uses AMS2'!F40</f>
        <v>15.503252509999999</v>
      </c>
      <c r="X39" s="120">
        <f>'CO2 by uses AMS2'!G40</f>
        <v>315.9491723832179</v>
      </c>
      <c r="Y39" s="4"/>
      <c r="AI39"/>
      <c r="AJ39"/>
      <c r="AK39"/>
      <c r="AL39"/>
      <c r="AM39"/>
      <c r="AN39"/>
      <c r="AO39"/>
      <c r="AP39"/>
      <c r="AQ39"/>
      <c r="AR39"/>
      <c r="AS39"/>
    </row>
    <row r="40" spans="1:45" hidden="1" x14ac:dyDescent="0.25">
      <c r="A40" s="174"/>
      <c r="B40" s="4"/>
      <c r="C40" s="4"/>
      <c r="D40" s="4"/>
      <c r="E40" s="4"/>
      <c r="F40" s="174"/>
      <c r="G40" s="174"/>
      <c r="H40" s="174"/>
      <c r="I40" s="174"/>
      <c r="J40" s="174"/>
      <c r="K40" s="113"/>
      <c r="L40" s="175"/>
      <c r="M40" s="175"/>
      <c r="N40" s="175"/>
      <c r="O40" s="175"/>
      <c r="P40" s="175"/>
      <c r="R40" s="174"/>
      <c r="S40" s="174"/>
      <c r="T40" s="174"/>
      <c r="U40" s="174"/>
      <c r="V40" s="174"/>
      <c r="W40" s="174"/>
      <c r="X40" s="174"/>
    </row>
    <row r="41" spans="1:45" hidden="1" x14ac:dyDescent="0.25">
      <c r="A41" s="174"/>
      <c r="B41" s="4"/>
      <c r="C41" s="4"/>
      <c r="D41" s="4"/>
      <c r="E41" s="4"/>
      <c r="F41" s="174"/>
      <c r="G41" s="174"/>
      <c r="H41" s="174"/>
      <c r="I41" s="174"/>
      <c r="J41" s="174"/>
      <c r="K41" s="113"/>
      <c r="L41" s="175"/>
      <c r="M41" s="175"/>
      <c r="N41" s="175"/>
      <c r="O41" s="175"/>
      <c r="P41" s="175"/>
      <c r="R41" s="174"/>
      <c r="S41" s="174"/>
      <c r="T41" s="174"/>
      <c r="U41" s="174"/>
      <c r="V41" s="174"/>
      <c r="W41" s="174"/>
      <c r="X41" s="174"/>
    </row>
    <row r="42" spans="1:45" x14ac:dyDescent="0.25">
      <c r="A42" s="4"/>
      <c r="B42" s="4"/>
      <c r="C42" s="4"/>
      <c r="D42" s="4"/>
      <c r="E42" s="4"/>
      <c r="F42" s="113"/>
      <c r="G42" s="4"/>
      <c r="H42" s="4"/>
      <c r="I42" s="113"/>
      <c r="J42" s="113"/>
      <c r="K42" s="37"/>
      <c r="L42" s="37"/>
      <c r="M42" s="37"/>
      <c r="N42" s="37"/>
      <c r="O42" s="37"/>
      <c r="P42" s="37"/>
      <c r="R42" s="174"/>
      <c r="S42" s="174"/>
      <c r="T42" s="174"/>
      <c r="U42" s="174"/>
      <c r="V42" s="174"/>
      <c r="W42" s="174"/>
      <c r="X42" s="174"/>
    </row>
    <row r="43" spans="1:45" s="45" customFormat="1" ht="31.5" x14ac:dyDescent="0.35">
      <c r="A43" s="82">
        <v>2030</v>
      </c>
      <c r="B43"/>
      <c r="C43"/>
      <c r="D43"/>
      <c r="E43"/>
      <c r="F43" s="5" t="s">
        <v>39</v>
      </c>
      <c r="G43" s="5" t="s">
        <v>40</v>
      </c>
      <c r="H43" s="5" t="s">
        <v>41</v>
      </c>
      <c r="I43" s="157" t="s">
        <v>42</v>
      </c>
      <c r="J43" s="38" t="s">
        <v>2</v>
      </c>
      <c r="K43" s="153"/>
      <c r="L43" s="157" t="s">
        <v>39</v>
      </c>
      <c r="M43" s="157" t="s">
        <v>322</v>
      </c>
      <c r="N43" s="157" t="s">
        <v>41</v>
      </c>
      <c r="O43" s="157" t="s">
        <v>42</v>
      </c>
      <c r="P43" s="38" t="s">
        <v>2</v>
      </c>
      <c r="Q43" s="8"/>
      <c r="R43" s="4"/>
      <c r="S43" s="107"/>
      <c r="T43" s="107"/>
      <c r="U43" s="107"/>
      <c r="V43" s="107"/>
      <c r="W43" s="108"/>
      <c r="X43" s="4"/>
      <c r="Y43" s="4"/>
      <c r="AI43"/>
      <c r="AJ43"/>
      <c r="AK43"/>
      <c r="AL43"/>
      <c r="AM43"/>
      <c r="AN43"/>
      <c r="AO43"/>
      <c r="AP43"/>
      <c r="AQ43"/>
      <c r="AR43"/>
      <c r="AS43"/>
    </row>
    <row r="44" spans="1:45" s="45" customFormat="1" ht="21" x14ac:dyDescent="0.35">
      <c r="A44" s="81" t="s">
        <v>20</v>
      </c>
      <c r="B44"/>
      <c r="C44"/>
      <c r="D44"/>
      <c r="E44"/>
      <c r="F44" s="10">
        <f>+'total final energy by uses'!H50</f>
        <v>0</v>
      </c>
      <c r="G44" s="10">
        <f>+'total final energy by uses'!I50</f>
        <v>39.669062890000006</v>
      </c>
      <c r="H44" s="10">
        <f>+'total final energy by uses'!J50</f>
        <v>1.7986264199999999</v>
      </c>
      <c r="I44" s="10">
        <f>+'total final energy by uses'!K50</f>
        <v>0.2041694612404</v>
      </c>
      <c r="J44" s="39">
        <f>+'total final energy by uses'!L50</f>
        <v>41.671858771240402</v>
      </c>
      <c r="K44" s="153"/>
      <c r="L44" s="50">
        <f>'total final energy by uses'!N50</f>
        <v>0</v>
      </c>
      <c r="M44" s="50">
        <f>'total final energy by uses'!O50</f>
        <v>39.609840360351086</v>
      </c>
      <c r="N44" s="50">
        <f>'total final energy by uses'!P50</f>
        <v>1.9334119518486701</v>
      </c>
      <c r="O44" s="50">
        <f>'total final energy by uses'!Q50</f>
        <v>8.4730487545842795E-2</v>
      </c>
      <c r="P44" s="51">
        <f>'total final energy by uses'!R50</f>
        <v>41.627982799745595</v>
      </c>
      <c r="Q44" s="8"/>
      <c r="R44" s="82">
        <v>2030</v>
      </c>
      <c r="S44" s="5" t="s">
        <v>39</v>
      </c>
      <c r="T44" s="5" t="s">
        <v>40</v>
      </c>
      <c r="U44" s="5" t="s">
        <v>41</v>
      </c>
      <c r="V44" s="5" t="s">
        <v>42</v>
      </c>
      <c r="W44" s="5" t="s">
        <v>75</v>
      </c>
      <c r="X44" s="38" t="s">
        <v>2</v>
      </c>
      <c r="Y44" s="4"/>
      <c r="AI44"/>
      <c r="AJ44"/>
      <c r="AK44"/>
      <c r="AL44"/>
      <c r="AM44"/>
      <c r="AN44"/>
      <c r="AO44"/>
      <c r="AP44"/>
      <c r="AQ44"/>
      <c r="AR44"/>
      <c r="AS44"/>
    </row>
    <row r="45" spans="1:45" s="45" customFormat="1" x14ac:dyDescent="0.25">
      <c r="A45" s="79" t="s">
        <v>21</v>
      </c>
      <c r="B45" t="s">
        <v>46</v>
      </c>
      <c r="C45" t="s">
        <v>47</v>
      </c>
      <c r="D45" t="s">
        <v>48</v>
      </c>
      <c r="E45" t="s">
        <v>49</v>
      </c>
      <c r="F45" s="25">
        <f>+'total final energy by uses'!H51</f>
        <v>0</v>
      </c>
      <c r="G45" s="25">
        <f>+'total final energy by uses'!I51</f>
        <v>22.261912760000001</v>
      </c>
      <c r="H45" s="25">
        <f>+'total final energy by uses'!J51</f>
        <v>0.27963836199999997</v>
      </c>
      <c r="I45" s="25">
        <f>+'total final energy by uses'!K51</f>
        <v>9.9478740400000003E-5</v>
      </c>
      <c r="J45" s="40">
        <f>+'total final energy by uses'!L51</f>
        <v>22.5416506007404</v>
      </c>
      <c r="K45" s="25"/>
      <c r="L45" s="52">
        <f>'total final energy by uses'!N51</f>
        <v>0</v>
      </c>
      <c r="M45" s="25">
        <f>'total final energy by uses'!O51</f>
        <v>20.634</v>
      </c>
      <c r="N45" s="25">
        <f>'total final energy by uses'!P51</f>
        <v>0.69589999999999996</v>
      </c>
      <c r="O45" s="25">
        <f>'total final energy by uses'!Q51</f>
        <v>5.0000000000000001E-4</v>
      </c>
      <c r="P45" s="40">
        <f>'total final energy by uses'!R51</f>
        <v>21.330400000000001</v>
      </c>
      <c r="Q45" s="8"/>
      <c r="R45" s="83" t="s">
        <v>20</v>
      </c>
      <c r="S45" s="84">
        <f>'CO2 by uses AMS2'!B47</f>
        <v>0</v>
      </c>
      <c r="T45" s="84">
        <f>'CO2 by uses AMS2'!C47</f>
        <v>116.51920194879632</v>
      </c>
      <c r="U45" s="84">
        <f>'CO2 by uses AMS2'!D47</f>
        <v>0.74335194638231916</v>
      </c>
      <c r="V45" s="100">
        <f>'CO2 by uses AMS2'!E47</f>
        <v>0.37066806941294722</v>
      </c>
      <c r="W45" s="84">
        <f>'CO2 by uses AMS2'!F47</f>
        <v>0</v>
      </c>
      <c r="X45" s="85">
        <f>'CO2 by uses AMS2'!G47</f>
        <v>117.63322196459158</v>
      </c>
      <c r="Y45" s="4"/>
      <c r="AI45"/>
      <c r="AJ45"/>
      <c r="AK45"/>
      <c r="AL45"/>
      <c r="AM45"/>
      <c r="AN45"/>
      <c r="AO45"/>
      <c r="AP45"/>
      <c r="AQ45"/>
      <c r="AR45"/>
      <c r="AS45"/>
    </row>
    <row r="46" spans="1:45" s="45" customFormat="1" x14ac:dyDescent="0.25">
      <c r="A46" s="80" t="s">
        <v>22</v>
      </c>
      <c r="B46" t="s">
        <v>50</v>
      </c>
      <c r="C46" t="s">
        <v>51</v>
      </c>
      <c r="D46" t="s">
        <v>52</v>
      </c>
      <c r="E46" t="s">
        <v>53</v>
      </c>
      <c r="F46" s="25">
        <f>+'total final energy by uses'!H52</f>
        <v>0</v>
      </c>
      <c r="G46" s="25">
        <f>+'total final energy by uses'!I52</f>
        <v>17.407150130000002</v>
      </c>
      <c r="H46" s="25">
        <f>+'total final energy by uses'!J52</f>
        <v>1.5189880579999999</v>
      </c>
      <c r="I46" s="25">
        <f>+'total final energy by uses'!K52</f>
        <v>0.2040699825</v>
      </c>
      <c r="J46" s="40">
        <f>+'total final energy by uses'!L52</f>
        <v>19.130208170500001</v>
      </c>
      <c r="K46" s="153"/>
      <c r="L46" s="52">
        <f>'total final energy by uses'!N52</f>
        <v>0</v>
      </c>
      <c r="M46" s="25">
        <f>'total final energy by uses'!O52</f>
        <v>18.975840360351086</v>
      </c>
      <c r="N46" s="25">
        <f>'total final energy by uses'!P52</f>
        <v>1.2375119518486701</v>
      </c>
      <c r="O46" s="25">
        <f>'total final energy by uses'!Q52</f>
        <v>9.7500000000000003E-2</v>
      </c>
      <c r="P46" s="40">
        <f>'total final energy by uses'!R52</f>
        <v>20.310852312199756</v>
      </c>
      <c r="Q46" s="8"/>
      <c r="R46" s="79" t="s">
        <v>21</v>
      </c>
      <c r="S46" s="25">
        <f>'CO2 by uses AMS2'!B48</f>
        <v>0</v>
      </c>
      <c r="T46" s="25">
        <f>'CO2 by uses AMS2'!C48</f>
        <v>66.762758351096323</v>
      </c>
      <c r="U46" s="25">
        <f>'CO2 by uses AMS2'!D48</f>
        <v>0.11557137066621291</v>
      </c>
      <c r="V46" s="77">
        <f>'CO2 by uses AMS2'!E48</f>
        <v>1.8015159194724722E-4</v>
      </c>
      <c r="W46" s="25">
        <f>'CO2 by uses AMS2'!F48</f>
        <v>0</v>
      </c>
      <c r="X46" s="40">
        <f>'CO2 by uses AMS2'!G48</f>
        <v>66.878509873354488</v>
      </c>
      <c r="Y46" s="4"/>
      <c r="AI46"/>
      <c r="AJ46"/>
      <c r="AK46"/>
      <c r="AL46"/>
      <c r="AM46"/>
      <c r="AN46"/>
      <c r="AO46"/>
      <c r="AP46"/>
      <c r="AQ46"/>
      <c r="AR46"/>
      <c r="AS46"/>
    </row>
    <row r="47" spans="1:45" s="45" customFormat="1" x14ac:dyDescent="0.25">
      <c r="A47" s="81" t="s">
        <v>23</v>
      </c>
      <c r="B47" t="s">
        <v>54</v>
      </c>
      <c r="C47" t="s">
        <v>55</v>
      </c>
      <c r="D47" t="s">
        <v>56</v>
      </c>
      <c r="E47" t="s">
        <v>57</v>
      </c>
      <c r="F47" s="10">
        <f>+'total final energy by uses'!H53</f>
        <v>0.1519265715</v>
      </c>
      <c r="G47" s="10">
        <f>+'total final energy by uses'!I53</f>
        <v>4.772367332</v>
      </c>
      <c r="H47" s="10">
        <f>+'total final energy by uses'!J53</f>
        <v>12.744660700000001</v>
      </c>
      <c r="I47" s="10">
        <f>+'total final energy by uses'!K53</f>
        <v>9.7124100210000002</v>
      </c>
      <c r="J47" s="39">
        <f>+'total final energy by uses'!L53</f>
        <v>27.381364624500002</v>
      </c>
      <c r="K47" s="153"/>
      <c r="L47" s="50">
        <f>'total final energy by uses'!N53</f>
        <v>0</v>
      </c>
      <c r="M47" s="50">
        <f>'total final energy by uses'!O53</f>
        <v>3.8396954110546102</v>
      </c>
      <c r="N47" s="50">
        <f>'total final energy by uses'!P53</f>
        <v>13.146567058142599</v>
      </c>
      <c r="O47" s="50">
        <f>'total final energy by uses'!Q53</f>
        <v>11.39012160481942</v>
      </c>
      <c r="P47" s="51">
        <f>'total final energy by uses'!R53</f>
        <v>28.376384074016631</v>
      </c>
      <c r="Q47" s="8"/>
      <c r="R47" s="80" t="s">
        <v>22</v>
      </c>
      <c r="S47" s="25">
        <f>'CO2 by uses AMS2'!B49</f>
        <v>0</v>
      </c>
      <c r="T47" s="25">
        <f>'CO2 by uses AMS2'!C49</f>
        <v>49.756443597699999</v>
      </c>
      <c r="U47" s="25">
        <f>'CO2 by uses AMS2'!D49</f>
        <v>0.62778057571610624</v>
      </c>
      <c r="V47" s="77">
        <f>'CO2 by uses AMS2'!E49</f>
        <v>0.37048791782099999</v>
      </c>
      <c r="W47" s="25">
        <f>'CO2 by uses AMS2'!F49</f>
        <v>0</v>
      </c>
      <c r="X47" s="40">
        <f>'CO2 by uses AMS2'!G49</f>
        <v>50.75471209123711</v>
      </c>
      <c r="Y47" s="4"/>
      <c r="AI47"/>
      <c r="AJ47"/>
      <c r="AK47"/>
      <c r="AL47"/>
      <c r="AM47"/>
      <c r="AN47"/>
      <c r="AO47"/>
      <c r="AP47"/>
      <c r="AQ47"/>
      <c r="AR47"/>
      <c r="AS47"/>
    </row>
    <row r="48" spans="1:45" s="45" customFormat="1" x14ac:dyDescent="0.25">
      <c r="A48" s="81" t="s">
        <v>24</v>
      </c>
      <c r="B48" t="s">
        <v>58</v>
      </c>
      <c r="C48" t="s">
        <v>59</v>
      </c>
      <c r="D48" t="s">
        <v>60</v>
      </c>
      <c r="E48" t="s">
        <v>61</v>
      </c>
      <c r="F48" s="10">
        <f>+'total final energy by uses'!H54</f>
        <v>0</v>
      </c>
      <c r="G48" s="10">
        <f>+'total final energy by uses'!I54</f>
        <v>4.122287021</v>
      </c>
      <c r="H48" s="10">
        <f>+'total final energy by uses'!J54</f>
        <v>13.7161753</v>
      </c>
      <c r="I48" s="10">
        <f>+'total final energy by uses'!K54</f>
        <v>6.9697837619999996</v>
      </c>
      <c r="J48" s="39">
        <f>+'total final energy by uses'!L54</f>
        <v>24.808246083</v>
      </c>
      <c r="K48" s="153"/>
      <c r="L48" s="50">
        <f>'total final energy by uses'!N54</f>
        <v>0</v>
      </c>
      <c r="M48" s="50">
        <f>'total final energy by uses'!O54</f>
        <v>1.7637656446401699</v>
      </c>
      <c r="N48" s="50">
        <f>'total final energy by uses'!P54</f>
        <v>14.418365476499799</v>
      </c>
      <c r="O48" s="50">
        <f>'total final energy by uses'!Q54</f>
        <v>6.788962121921041</v>
      </c>
      <c r="P48" s="51">
        <f>'total final energy by uses'!R54</f>
        <v>22.971093243061009</v>
      </c>
      <c r="Q48" s="8"/>
      <c r="R48" s="83" t="s">
        <v>23</v>
      </c>
      <c r="S48" s="84">
        <f>'CO2 by uses AMS2'!B50</f>
        <v>0.46580686810000005</v>
      </c>
      <c r="T48" s="84">
        <f>'CO2 by uses AMS2'!C50</f>
        <v>14.312175704931759</v>
      </c>
      <c r="U48" s="84">
        <f>'CO2 by uses AMS2'!D50</f>
        <v>5.2672240505214258</v>
      </c>
      <c r="V48" s="84">
        <f>'CO2 by uses AMS2'!E50</f>
        <v>17.588744287392956</v>
      </c>
      <c r="W48" s="84">
        <f>'CO2 by uses AMS2'!F50</f>
        <v>0</v>
      </c>
      <c r="X48" s="85">
        <f>'CO2 by uses AMS2'!G50</f>
        <v>37.63395091094614</v>
      </c>
      <c r="Y48" s="4"/>
      <c r="AI48"/>
      <c r="AJ48"/>
      <c r="AK48"/>
      <c r="AL48"/>
      <c r="AM48"/>
      <c r="AN48"/>
      <c r="AO48"/>
      <c r="AP48"/>
      <c r="AQ48"/>
      <c r="AR48"/>
      <c r="AS48"/>
    </row>
    <row r="49" spans="1:34" x14ac:dyDescent="0.25">
      <c r="A49" s="81" t="s">
        <v>25</v>
      </c>
      <c r="F49" s="10">
        <f>+'total final energy by uses'!H55</f>
        <v>4.2039702302999995</v>
      </c>
      <c r="G49" s="10">
        <f>+'total final energy by uses'!I55</f>
        <v>18.443686942999999</v>
      </c>
      <c r="H49" s="10">
        <f>+'total final energy by uses'!J55</f>
        <v>11.682617369399999</v>
      </c>
      <c r="I49" s="10">
        <f>+'total final energy by uses'!K55</f>
        <v>12.203864034299999</v>
      </c>
      <c r="J49" s="39">
        <f>+'total final energy by uses'!L55</f>
        <v>46.534138576999993</v>
      </c>
      <c r="K49" s="25"/>
      <c r="L49" s="50">
        <f>'total final energy by uses'!N55</f>
        <v>3.0542700423107294</v>
      </c>
      <c r="M49" s="50">
        <f>'total final energy by uses'!O55</f>
        <v>17.37292722952327</v>
      </c>
      <c r="N49" s="50">
        <f>'total final energy by uses'!P55</f>
        <v>11.420000535849589</v>
      </c>
      <c r="O49" s="50">
        <f>'total final energy by uses'!Q55</f>
        <v>16.720660396742641</v>
      </c>
      <c r="P49" s="51">
        <f>'total final energy by uses'!R55</f>
        <v>48.56785820442623</v>
      </c>
      <c r="R49" s="83" t="s">
        <v>24</v>
      </c>
      <c r="S49" s="84">
        <f>'CO2 by uses AMS2'!B51</f>
        <v>0</v>
      </c>
      <c r="T49" s="84">
        <f>'CO2 by uses AMS2'!C51</f>
        <v>11.783108669699999</v>
      </c>
      <c r="U49" s="84">
        <f>'CO2 by uses AMS2'!D51</f>
        <v>5.6687400411788076</v>
      </c>
      <c r="V49" s="84">
        <f>'CO2 by uses AMS2'!E51</f>
        <v>12.653603640999998</v>
      </c>
      <c r="W49" s="84">
        <f>'CO2 by uses AMS2'!F51</f>
        <v>0</v>
      </c>
      <c r="X49" s="85">
        <f>'CO2 by uses AMS2'!G51</f>
        <v>30.105452351878803</v>
      </c>
    </row>
    <row r="50" spans="1:34" x14ac:dyDescent="0.25">
      <c r="A50" s="80" t="s">
        <v>26</v>
      </c>
      <c r="B50" t="s">
        <v>62</v>
      </c>
      <c r="C50" t="s">
        <v>63</v>
      </c>
      <c r="D50" t="s">
        <v>64</v>
      </c>
      <c r="E50" t="s">
        <v>65</v>
      </c>
      <c r="F50" s="25">
        <f>+'total final energy by uses'!H56</f>
        <v>3.4647050639999999</v>
      </c>
      <c r="G50" s="25">
        <f>+'total final energy by uses'!I56</f>
        <v>14.914294330000001</v>
      </c>
      <c r="H50" s="25">
        <f>+'total final energy by uses'!J56</f>
        <v>11.349861219999999</v>
      </c>
      <c r="I50" s="25">
        <f>+'total final energy by uses'!K56</f>
        <v>10.526011499999999</v>
      </c>
      <c r="J50" s="40">
        <f>+'total final energy by uses'!L56</f>
        <v>40.254872113999994</v>
      </c>
      <c r="K50" s="25"/>
      <c r="L50" s="52">
        <f>'total final energy by uses'!N56</f>
        <v>0</v>
      </c>
      <c r="M50" s="52">
        <f>'total final energy by uses'!O56</f>
        <v>0.35110946047781999</v>
      </c>
      <c r="N50" s="52">
        <f>'total final energy by uses'!P56</f>
        <v>10.743152160228</v>
      </c>
      <c r="O50" s="52">
        <f>'total final energy by uses'!Q56</f>
        <v>16.164024861684076</v>
      </c>
      <c r="P50" s="40">
        <f>'total final energy by uses'!R56</f>
        <v>27.258286482389899</v>
      </c>
      <c r="R50" s="83" t="s">
        <v>25</v>
      </c>
      <c r="S50" s="84">
        <f>'CO2 by uses AMS2'!B52</f>
        <v>16.8158809205</v>
      </c>
      <c r="T50" s="84">
        <f>'CO2 by uses AMS2'!C52</f>
        <v>61.365213614926837</v>
      </c>
      <c r="U50" s="84">
        <f>'CO2 by uses AMS2'!D52</f>
        <v>4.8282935599174497</v>
      </c>
      <c r="V50" s="84">
        <f>'CO2 by uses AMS2'!E52</f>
        <v>23.174817005325565</v>
      </c>
      <c r="W50" s="84">
        <f>'CO2 by uses AMS2'!F52</f>
        <v>16.361027350000001</v>
      </c>
      <c r="X50" s="85">
        <f>'CO2 by uses AMS2'!G52</f>
        <v>122.54523245066986</v>
      </c>
    </row>
    <row r="51" spans="1:34" x14ac:dyDescent="0.25">
      <c r="A51" s="80" t="s">
        <v>312</v>
      </c>
      <c r="F51" s="25">
        <f>+'total final energy by uses'!H57</f>
        <v>0.73926516630000005</v>
      </c>
      <c r="G51" s="25">
        <f>+'total final energy by uses'!I57</f>
        <v>1.454641136</v>
      </c>
      <c r="H51" s="25">
        <f>+'total final energy by uses'!J57</f>
        <v>0</v>
      </c>
      <c r="I51" s="25">
        <f>+'total final energy by uses'!K57</f>
        <v>1.3620984540000001</v>
      </c>
      <c r="J51" s="40">
        <f>+'total final energy by uses'!L57</f>
        <v>3.5560047563000001</v>
      </c>
      <c r="K51" s="174"/>
      <c r="L51" s="25">
        <f>'total final energy by uses'!N57</f>
        <v>3.0520563230402318</v>
      </c>
      <c r="M51" s="25">
        <f>'total final energy by uses'!O57</f>
        <v>13.913274339353899</v>
      </c>
      <c r="N51" s="25">
        <f>'total final energy by uses'!P57</f>
        <v>0</v>
      </c>
      <c r="O51" s="25">
        <f>'total final energy by uses'!Q57</f>
        <v>0.36225387249471708</v>
      </c>
      <c r="P51" s="40">
        <f>'total final energy by uses'!R57</f>
        <v>17.327584534888846</v>
      </c>
      <c r="R51" s="80" t="s">
        <v>26</v>
      </c>
      <c r="S51" s="25">
        <f>'CO2 by uses AMS2'!B53</f>
        <v>16.8158809205</v>
      </c>
      <c r="T51" s="25">
        <f>'CO2 by uses AMS2'!C53</f>
        <v>55.434762387926838</v>
      </c>
      <c r="U51" s="25">
        <f>'CO2 by uses AMS2'!D53</f>
        <v>4.690769208792231</v>
      </c>
      <c r="V51" s="25">
        <f>'CO2 by uses AMS2'!E53</f>
        <v>22.601567229325564</v>
      </c>
      <c r="W51" s="25">
        <f>'CO2 by uses AMS2'!F53</f>
        <v>16.361027350000001</v>
      </c>
      <c r="X51" s="40">
        <f>'CO2 by uses AMS2'!G53</f>
        <v>115.90400709654465</v>
      </c>
    </row>
    <row r="52" spans="1:34" x14ac:dyDescent="0.25">
      <c r="A52" s="80" t="s">
        <v>27</v>
      </c>
      <c r="B52" t="s">
        <v>66</v>
      </c>
      <c r="C52" t="s">
        <v>67</v>
      </c>
      <c r="D52" t="s">
        <v>68</v>
      </c>
      <c r="E52" t="s">
        <v>69</v>
      </c>
      <c r="F52" s="25">
        <f>+'total final energy by uses'!H58</f>
        <v>0</v>
      </c>
      <c r="G52" s="25">
        <f>+'total final energy by uses'!I58</f>
        <v>2.074751477</v>
      </c>
      <c r="H52" s="25">
        <f>+'total final energy by uses'!J58</f>
        <v>0.33275614939999998</v>
      </c>
      <c r="I52" s="25">
        <f>+'total final energy by uses'!K58</f>
        <v>0.31575408030000002</v>
      </c>
      <c r="J52" s="40">
        <f>+'total final energy by uses'!L58</f>
        <v>2.7232617067000002</v>
      </c>
      <c r="L52" s="52">
        <f>'total final energy by uses'!N58</f>
        <v>2.2137192704974398E-3</v>
      </c>
      <c r="M52" s="52">
        <f>'total final energy by uses'!O58</f>
        <v>3.10854342969155</v>
      </c>
      <c r="N52" s="52">
        <f>'total final energy by uses'!P58</f>
        <v>0.67684837562158895</v>
      </c>
      <c r="O52" s="52">
        <f>'total final energy by uses'!Q58</f>
        <v>0.19438166256384812</v>
      </c>
      <c r="P52" s="40">
        <f>'total final energy by uses'!R58</f>
        <v>3.9819871871474848</v>
      </c>
      <c r="R52" s="80" t="s">
        <v>27</v>
      </c>
      <c r="S52" s="25">
        <f>'CO2 by uses AMS2'!B54</f>
        <v>0</v>
      </c>
      <c r="T52" s="25">
        <f>'CO2 by uses AMS2'!C54</f>
        <v>5.9304512269999998</v>
      </c>
      <c r="U52" s="25">
        <f>'CO2 by uses AMS2'!D54</f>
        <v>0.1375243511252191</v>
      </c>
      <c r="V52" s="25">
        <f>'CO2 by uses AMS2'!E54</f>
        <v>0.57324977599999993</v>
      </c>
      <c r="W52" s="25">
        <f>'CO2 by uses AMS2'!F54</f>
        <v>0</v>
      </c>
      <c r="X52" s="40">
        <f>'CO2 by uses AMS2'!G54</f>
        <v>6.6412253541252193</v>
      </c>
    </row>
    <row r="53" spans="1:34" x14ac:dyDescent="0.25">
      <c r="A53" s="12" t="s">
        <v>28</v>
      </c>
      <c r="F53" s="12">
        <f>+'total final energy by uses'!H59</f>
        <v>4.3558968017999993</v>
      </c>
      <c r="G53" s="12">
        <f>+'total final energy by uses'!I59</f>
        <v>67.007404186000002</v>
      </c>
      <c r="H53" s="12">
        <f>+'total final energy by uses'!J59</f>
        <v>39.942079789399997</v>
      </c>
      <c r="I53" s="12">
        <f>+'total final energy by uses'!K59</f>
        <v>29.090227278540397</v>
      </c>
      <c r="J53" s="41">
        <f>+'total final energy by uses'!L59</f>
        <v>140.39560805574041</v>
      </c>
      <c r="K53" s="37"/>
      <c r="L53" s="53">
        <f>'total final energy by uses'!N59</f>
        <v>3.0542700423107294</v>
      </c>
      <c r="M53" s="53">
        <f>'total final energy by uses'!O59</f>
        <v>62.586228645569136</v>
      </c>
      <c r="N53" s="53">
        <f>'total final energy by uses'!P59</f>
        <v>40.91834502234066</v>
      </c>
      <c r="O53" s="53">
        <f>'total final energy by uses'!Q59</f>
        <v>34.984474611028944</v>
      </c>
      <c r="P53" s="56">
        <f>'total final energy by uses'!R59</f>
        <v>141.54331832124947</v>
      </c>
      <c r="R53" s="86" t="s">
        <v>76</v>
      </c>
      <c r="S53" s="86">
        <f>'CO2 by uses AMS2'!B55</f>
        <v>17.281687788599999</v>
      </c>
      <c r="T53" s="86">
        <f>'CO2 by uses AMS2'!C55</f>
        <v>203.97969993835494</v>
      </c>
      <c r="U53" s="86">
        <f>'CO2 by uses AMS2'!D55</f>
        <v>16.507609598000002</v>
      </c>
      <c r="V53" s="86">
        <f>'CO2 by uses AMS2'!E55</f>
        <v>53.787833003131468</v>
      </c>
      <c r="W53" s="86">
        <f>'CO2 by uses AMS2'!F55</f>
        <v>16.361027350000001</v>
      </c>
      <c r="X53" s="120">
        <f>'CO2 by uses AMS2'!G55</f>
        <v>307.91785767808642</v>
      </c>
    </row>
    <row r="54" spans="1:34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153"/>
      <c r="L54" s="153"/>
      <c r="M54" s="153"/>
      <c r="N54" s="153"/>
      <c r="O54" s="153"/>
      <c r="P54" s="153"/>
      <c r="R54" s="174"/>
      <c r="S54" s="174"/>
      <c r="T54" s="174"/>
      <c r="U54" s="174"/>
      <c r="V54" s="174"/>
      <c r="W54" s="174"/>
      <c r="X54" s="174"/>
    </row>
    <row r="55" spans="1:34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25"/>
      <c r="L55" s="25"/>
      <c r="M55" s="25"/>
      <c r="N55" s="25"/>
      <c r="O55" s="25"/>
      <c r="P55" s="25"/>
      <c r="R55" s="4"/>
      <c r="S55" s="4"/>
      <c r="T55" s="4"/>
      <c r="U55" s="4"/>
      <c r="V55" s="4"/>
      <c r="W55" s="4"/>
      <c r="X55" s="4"/>
    </row>
    <row r="56" spans="1:34" ht="31.5" x14ac:dyDescent="0.35">
      <c r="A56" s="82">
        <v>2050</v>
      </c>
      <c r="F56" s="5" t="s">
        <v>39</v>
      </c>
      <c r="G56" s="5" t="s">
        <v>40</v>
      </c>
      <c r="H56" s="5" t="s">
        <v>41</v>
      </c>
      <c r="I56" s="157" t="s">
        <v>42</v>
      </c>
      <c r="J56" s="38" t="s">
        <v>2</v>
      </c>
      <c r="K56" s="25"/>
      <c r="L56" s="157" t="s">
        <v>39</v>
      </c>
      <c r="M56" s="157" t="s">
        <v>322</v>
      </c>
      <c r="N56" s="157" t="s">
        <v>41</v>
      </c>
      <c r="O56" s="157" t="s">
        <v>42</v>
      </c>
      <c r="P56" s="38" t="s">
        <v>2</v>
      </c>
      <c r="R56" s="114"/>
      <c r="S56" s="115"/>
      <c r="T56" s="116"/>
      <c r="U56" s="115"/>
      <c r="V56" s="116"/>
      <c r="W56" s="115"/>
      <c r="X56" s="117"/>
      <c r="Z56"/>
    </row>
    <row r="57" spans="1:34" ht="21" x14ac:dyDescent="0.35">
      <c r="A57" s="81" t="s">
        <v>20</v>
      </c>
      <c r="F57" s="10">
        <f>+'total final energy by uses'!H66</f>
        <v>0</v>
      </c>
      <c r="G57" s="10">
        <f>+'total final energy by uses'!I66</f>
        <v>38.793503909999998</v>
      </c>
      <c r="H57" s="10">
        <f>+'total final energy by uses'!J66</f>
        <v>2.1943140769</v>
      </c>
      <c r="I57" s="10">
        <f>+'total final energy by uses'!K66</f>
        <v>0.208319770647</v>
      </c>
      <c r="J57" s="39">
        <f>+'total final energy by uses'!L66</f>
        <v>41.196137757547</v>
      </c>
      <c r="K57" s="153"/>
      <c r="L57" s="50">
        <f>'total final energy by uses'!N82</f>
        <v>0</v>
      </c>
      <c r="M57" s="50">
        <f>'total final energy by uses'!O82</f>
        <v>37.963696176435512</v>
      </c>
      <c r="N57" s="50">
        <f>'total final energy by uses'!P82</f>
        <v>4.1345119518486699</v>
      </c>
      <c r="O57" s="50">
        <f>'total final energy by uses'!Q82</f>
        <v>0.105274671461417</v>
      </c>
      <c r="P57" s="51">
        <f>'total final energy by uses'!R82</f>
        <v>42.203482799745601</v>
      </c>
      <c r="R57" s="82">
        <v>2050</v>
      </c>
      <c r="S57" s="5" t="s">
        <v>39</v>
      </c>
      <c r="T57" s="5" t="s">
        <v>40</v>
      </c>
      <c r="U57" s="5" t="s">
        <v>41</v>
      </c>
      <c r="V57" s="5" t="s">
        <v>42</v>
      </c>
      <c r="W57" s="5" t="s">
        <v>75</v>
      </c>
      <c r="X57" s="38" t="s">
        <v>2</v>
      </c>
      <c r="Z57"/>
    </row>
    <row r="58" spans="1:34" x14ac:dyDescent="0.25">
      <c r="A58" s="79" t="s">
        <v>21</v>
      </c>
      <c r="B58" t="s">
        <v>46</v>
      </c>
      <c r="C58" t="s">
        <v>47</v>
      </c>
      <c r="D58" t="s">
        <v>48</v>
      </c>
      <c r="E58" t="s">
        <v>49</v>
      </c>
      <c r="F58" s="25">
        <f>+'total final energy by uses'!H67</f>
        <v>0</v>
      </c>
      <c r="G58" s="25">
        <f>+'total final energy by uses'!I67</f>
        <v>20.947315849999999</v>
      </c>
      <c r="H58" s="25">
        <f>+'total final energy by uses'!J67</f>
        <v>0.55476774490000003</v>
      </c>
      <c r="I58" s="25">
        <f>+'total final energy by uses'!K67</f>
        <v>1.22860747E-4</v>
      </c>
      <c r="J58" s="40">
        <f>+'total final energy by uses'!L67</f>
        <v>21.502206455646999</v>
      </c>
      <c r="K58" s="153"/>
      <c r="L58" s="52">
        <f>'total final energy by uses'!N83</f>
        <v>0</v>
      </c>
      <c r="M58" s="25">
        <f>'total final energy by uses'!O83</f>
        <v>16.511500000000002</v>
      </c>
      <c r="N58" s="25">
        <f>'total final energy by uses'!P83</f>
        <v>2.5217999999999998</v>
      </c>
      <c r="O58" s="25">
        <f>'total final energy by uses'!Q83</f>
        <v>-1E-4</v>
      </c>
      <c r="P58" s="40">
        <f>'total final energy by uses'!R83</f>
        <v>19.033200000000001</v>
      </c>
      <c r="R58" s="83" t="s">
        <v>20</v>
      </c>
      <c r="S58" s="84">
        <f>'CO2 by uses AMS2'!B77</f>
        <v>0.30778677519999997</v>
      </c>
      <c r="T58" s="84">
        <f>'CO2 by uses AMS2'!C77</f>
        <v>100.5139361145103</v>
      </c>
      <c r="U58" s="84">
        <f>'CO2 by uses AMS2'!D77</f>
        <v>1.4365789623172818</v>
      </c>
      <c r="V58" s="100">
        <f>'CO2 by uses AMS2'!E77</f>
        <v>0.38048929834218093</v>
      </c>
      <c r="W58" s="84">
        <f>'CO2 by uses AMS2'!F77</f>
        <v>0</v>
      </c>
      <c r="X58" s="85">
        <f>'CO2 by uses AMS2'!G77</f>
        <v>102.63879115036977</v>
      </c>
      <c r="Z58"/>
    </row>
    <row r="59" spans="1:34" x14ac:dyDescent="0.25">
      <c r="A59" s="80" t="s">
        <v>22</v>
      </c>
      <c r="B59" t="s">
        <v>50</v>
      </c>
      <c r="C59" t="s">
        <v>51</v>
      </c>
      <c r="D59" t="s">
        <v>52</v>
      </c>
      <c r="E59" t="s">
        <v>53</v>
      </c>
      <c r="F59" s="25">
        <f>+'total final energy by uses'!H68</f>
        <v>0</v>
      </c>
      <c r="G59" s="25">
        <f>+'total final energy by uses'!I68</f>
        <v>17.846188059999999</v>
      </c>
      <c r="H59" s="25">
        <f>+'total final energy by uses'!J68</f>
        <v>1.6395463320000001</v>
      </c>
      <c r="I59" s="25">
        <f>+'total final energy by uses'!K68</f>
        <v>0.2081969099</v>
      </c>
      <c r="J59" s="40">
        <f>+'total final energy by uses'!L68</f>
        <v>19.693931301899998</v>
      </c>
      <c r="K59" s="153"/>
      <c r="L59" s="52">
        <f>'total final energy by uses'!N84</f>
        <v>0</v>
      </c>
      <c r="M59" s="25">
        <f>'total final energy by uses'!O84</f>
        <v>21.45219617643551</v>
      </c>
      <c r="N59" s="25">
        <f>'total final energy by uses'!P84</f>
        <v>1.6127119518486701</v>
      </c>
      <c r="O59" s="25">
        <f>'total final energy by uses'!Q84</f>
        <v>0.1215</v>
      </c>
      <c r="P59" s="40">
        <f>'total final energy by uses'!R84</f>
        <v>23.186408128284182</v>
      </c>
      <c r="R59" s="79" t="s">
        <v>21</v>
      </c>
      <c r="S59" s="25">
        <f>'CO2 by uses AMS2'!B78</f>
        <v>0.30778677519999997</v>
      </c>
      <c r="T59" s="25">
        <f>'CO2 by uses AMS2'!C78</f>
        <v>43.800238757110307</v>
      </c>
      <c r="U59" s="25">
        <f>'CO2 by uses AMS2'!D78</f>
        <v>0.70417973777717702</v>
      </c>
      <c r="V59" s="25">
        <f>'CO2 by uses AMS2'!E78</f>
        <v>2.5458713418099555E-4</v>
      </c>
      <c r="W59" s="25">
        <f>'CO2 by uses AMS2'!F78</f>
        <v>0</v>
      </c>
      <c r="X59" s="40">
        <f>'CO2 by uses AMS2'!G78</f>
        <v>44.812459857221661</v>
      </c>
      <c r="Z59"/>
    </row>
    <row r="60" spans="1:34" x14ac:dyDescent="0.25">
      <c r="A60" s="81" t="s">
        <v>23</v>
      </c>
      <c r="B60" t="s">
        <v>54</v>
      </c>
      <c r="C60" t="s">
        <v>55</v>
      </c>
      <c r="D60" t="s">
        <v>56</v>
      </c>
      <c r="E60" t="s">
        <v>57</v>
      </c>
      <c r="F60" s="10">
        <f>+'total final energy by uses'!H69</f>
        <v>0.13710411610000001</v>
      </c>
      <c r="G60" s="10">
        <f>+'total final energy by uses'!I69</f>
        <v>4.3236191850000001</v>
      </c>
      <c r="H60" s="10">
        <f>+'total final energy by uses'!J69</f>
        <v>12.72204043</v>
      </c>
      <c r="I60" s="10">
        <f>+'total final energy by uses'!K69</f>
        <v>8.8914025460000001</v>
      </c>
      <c r="J60" s="39">
        <f>+'total final energy by uses'!L69</f>
        <v>26.074166277099998</v>
      </c>
      <c r="K60" s="25"/>
      <c r="L60" s="50">
        <f>'total final energy by uses'!N85</f>
        <v>0</v>
      </c>
      <c r="M60" s="50">
        <f>'total final energy by uses'!O85</f>
        <v>2.9572954110546101</v>
      </c>
      <c r="N60" s="50">
        <f>'total final energy by uses'!P85</f>
        <v>13.5983670581426</v>
      </c>
      <c r="O60" s="50">
        <f>'total final energy by uses'!Q85</f>
        <v>10.19108761252601</v>
      </c>
      <c r="P60" s="51">
        <f>'total final energy by uses'!R85</f>
        <v>26.746750081723221</v>
      </c>
      <c r="R60" s="80" t="s">
        <v>22</v>
      </c>
      <c r="S60" s="25">
        <f>'CO2 by uses AMS2'!B79</f>
        <v>0</v>
      </c>
      <c r="T60" s="25">
        <f>'CO2 by uses AMS2'!C79</f>
        <v>56.713697357400001</v>
      </c>
      <c r="U60" s="25">
        <f>'CO2 by uses AMS2'!D79</f>
        <v>0.73239922454010487</v>
      </c>
      <c r="V60" s="25">
        <f>'CO2 by uses AMS2'!E79</f>
        <v>0.38023471120799995</v>
      </c>
      <c r="W60" s="25">
        <f>'CO2 by uses AMS2'!F79</f>
        <v>0</v>
      </c>
      <c r="X60" s="40">
        <f>'CO2 by uses AMS2'!G79</f>
        <v>57.826331293148101</v>
      </c>
      <c r="Z60"/>
    </row>
    <row r="61" spans="1:34" x14ac:dyDescent="0.25">
      <c r="A61" s="81" t="s">
        <v>24</v>
      </c>
      <c r="B61" t="s">
        <v>58</v>
      </c>
      <c r="C61" t="s">
        <v>59</v>
      </c>
      <c r="D61" t="s">
        <v>60</v>
      </c>
      <c r="E61" t="s">
        <v>61</v>
      </c>
      <c r="F61" s="10">
        <f>+'total final energy by uses'!H70</f>
        <v>0</v>
      </c>
      <c r="G61" s="10">
        <f>+'total final energy by uses'!I70</f>
        <v>4.1740689880000001</v>
      </c>
      <c r="H61" s="10">
        <f>+'total final energy by uses'!J70</f>
        <v>14.399977099999999</v>
      </c>
      <c r="I61" s="10">
        <f>+'total final energy by uses'!K70</f>
        <v>6.9310561819999998</v>
      </c>
      <c r="J61" s="39">
        <f>+'total final energy by uses'!L70</f>
        <v>25.505102269999998</v>
      </c>
      <c r="K61" s="25"/>
      <c r="L61" s="50">
        <f>'total final energy by uses'!N86</f>
        <v>0</v>
      </c>
      <c r="M61" s="50">
        <f>'total final energy by uses'!O86</f>
        <v>1.3854656446401701</v>
      </c>
      <c r="N61" s="50">
        <f>'total final energy by uses'!P86</f>
        <v>17.452965476499799</v>
      </c>
      <c r="O61" s="50">
        <f>'total final energy by uses'!Q86</f>
        <v>5.4114120453101409</v>
      </c>
      <c r="P61" s="51">
        <f>'total final energy by uses'!R86</f>
        <v>24.249843166450109</v>
      </c>
      <c r="R61" s="83" t="s">
        <v>23</v>
      </c>
      <c r="S61" s="84">
        <f>'CO2 by uses AMS2'!B80</f>
        <v>0.35372512620000002</v>
      </c>
      <c r="T61" s="84">
        <f>'CO2 by uses AMS2'!C80</f>
        <v>10.311320734891124</v>
      </c>
      <c r="U61" s="84">
        <f>'CO2 by uses AMS2'!D80</f>
        <v>4.3982988523304964</v>
      </c>
      <c r="V61" s="84">
        <f>'CO2 by uses AMS2'!E80</f>
        <v>12.286008590183931</v>
      </c>
      <c r="W61" s="84">
        <f>'CO2 by uses AMS2'!F80</f>
        <v>0</v>
      </c>
      <c r="X61" s="85">
        <f>'CO2 by uses AMS2'!G80</f>
        <v>27.349353303605554</v>
      </c>
      <c r="Z61"/>
    </row>
    <row r="62" spans="1:34" x14ac:dyDescent="0.25">
      <c r="A62" s="81" t="s">
        <v>25</v>
      </c>
      <c r="F62" s="10">
        <f>+'total final energy by uses'!H71</f>
        <v>4.3964846911000004</v>
      </c>
      <c r="G62" s="10">
        <f>+'total final energy by uses'!I71</f>
        <v>18.736368200000001</v>
      </c>
      <c r="H62" s="10">
        <f>+'total final energy by uses'!J71</f>
        <v>12.5047136188</v>
      </c>
      <c r="I62" s="10">
        <f>+'total final energy by uses'!K71</f>
        <v>12.6322397523</v>
      </c>
      <c r="J62" s="39">
        <f>+'total final energy by uses'!L71</f>
        <v>48.269806262199999</v>
      </c>
      <c r="K62" s="174"/>
      <c r="L62" s="50">
        <f>'total final energy by uses'!N87</f>
        <v>2.7686514489725296</v>
      </c>
      <c r="M62" s="50">
        <f>'total final energy by uses'!O87</f>
        <v>19.754383709807591</v>
      </c>
      <c r="N62" s="50">
        <f>'total final energy by uses'!P87</f>
        <v>13.421171684451576</v>
      </c>
      <c r="O62" s="50">
        <f>'total final energy by uses'!Q87</f>
        <v>19.125215155423433</v>
      </c>
      <c r="P62" s="51">
        <f>'total final energy by uses'!R87</f>
        <v>55.06942199865513</v>
      </c>
      <c r="R62" s="83" t="s">
        <v>24</v>
      </c>
      <c r="S62" s="84">
        <f>'CO2 by uses AMS2'!B81</f>
        <v>0</v>
      </c>
      <c r="T62" s="84">
        <f>'CO2 by uses AMS2'!C81</f>
        <v>12.703153492</v>
      </c>
      <c r="U62" s="84">
        <f>'CO2 by uses AMS2'!D81</f>
        <v>6.1980012444247299</v>
      </c>
      <c r="V62" s="84">
        <f>'CO2 by uses AMS2'!E81</f>
        <v>12.174205713999999</v>
      </c>
      <c r="W62" s="84">
        <f>'CO2 by uses AMS2'!F81</f>
        <v>0</v>
      </c>
      <c r="X62" s="85">
        <f>'CO2 by uses AMS2'!G81</f>
        <v>31.075360450424728</v>
      </c>
      <c r="Z62"/>
    </row>
    <row r="63" spans="1:34" x14ac:dyDescent="0.25">
      <c r="A63" s="80" t="s">
        <v>26</v>
      </c>
      <c r="B63" t="s">
        <v>62</v>
      </c>
      <c r="C63" t="s">
        <v>63</v>
      </c>
      <c r="D63" t="s">
        <v>64</v>
      </c>
      <c r="E63" t="s">
        <v>65</v>
      </c>
      <c r="F63" s="25">
        <f>+'total final energy by uses'!H72</f>
        <v>3.6193281160000002</v>
      </c>
      <c r="G63" s="25">
        <f>+'total final energy by uses'!I72</f>
        <v>15.001526569999999</v>
      </c>
      <c r="H63" s="25">
        <f>+'total final energy by uses'!J72</f>
        <v>12.13860938</v>
      </c>
      <c r="I63" s="25">
        <f>+'total final energy by uses'!K72</f>
        <v>10.82793672</v>
      </c>
      <c r="J63" s="40">
        <f>+'total final energy by uses'!L72</f>
        <v>41.587400786000003</v>
      </c>
      <c r="K63" s="8"/>
      <c r="L63" s="52">
        <f>'total final energy by uses'!N88</f>
        <v>0</v>
      </c>
      <c r="M63" s="52">
        <f>'total final energy by uses'!O88</f>
        <v>0.35040946047782001</v>
      </c>
      <c r="N63" s="52">
        <f>'total final energy by uses'!P88</f>
        <v>12.829852160228</v>
      </c>
      <c r="O63" s="52">
        <f>'total final energy by uses'!Q88</f>
        <v>18.591424861684107</v>
      </c>
      <c r="P63" s="40">
        <f>'total final energy by uses'!R88</f>
        <v>31.771686482389928</v>
      </c>
      <c r="R63" s="83" t="s">
        <v>25</v>
      </c>
      <c r="S63" s="84">
        <f>'CO2 by uses AMS2'!B82</f>
        <v>20.766167351500002</v>
      </c>
      <c r="T63" s="84">
        <f>'CO2 by uses AMS2'!C82</f>
        <v>65.759364261895612</v>
      </c>
      <c r="U63" s="84">
        <f>'CO2 by uses AMS2'!D82</f>
        <v>5.5758840059274899</v>
      </c>
      <c r="V63" s="84">
        <f>'CO2 by uses AMS2'!E82</f>
        <v>25.339996989853763</v>
      </c>
      <c r="W63" s="84">
        <f>'CO2 by uses AMS2'!F82</f>
        <v>21.83924665</v>
      </c>
      <c r="X63" s="85">
        <f>'CO2 by uses AMS2'!G82</f>
        <v>139.28065925917687</v>
      </c>
      <c r="Z63"/>
      <c r="AA63"/>
      <c r="AB63"/>
      <c r="AC63"/>
      <c r="AD63"/>
      <c r="AE63"/>
      <c r="AF63"/>
      <c r="AG63"/>
      <c r="AH63"/>
    </row>
    <row r="64" spans="1:34" x14ac:dyDescent="0.25">
      <c r="A64" s="80" t="s">
        <v>312</v>
      </c>
      <c r="F64" s="25">
        <f>+'total final energy by uses'!H73</f>
        <v>0.77715657510000002</v>
      </c>
      <c r="G64" s="25">
        <f>+'total final energy by uses'!I73</f>
        <v>1.5648793009999999</v>
      </c>
      <c r="H64" s="25">
        <f>+'total final energy by uses'!J73</f>
        <v>0</v>
      </c>
      <c r="I64" s="25">
        <f>+'total final energy by uses'!K73</f>
        <v>1.4684404579999999</v>
      </c>
      <c r="J64" s="40">
        <f>+'total final energy by uses'!L73</f>
        <v>3.8104763340999996</v>
      </c>
      <c r="L64" s="25">
        <f>'total final energy by uses'!N89</f>
        <v>2.7664377297020319</v>
      </c>
      <c r="M64" s="25">
        <f>'total final energy by uses'!O89</f>
        <v>16.6156285805185</v>
      </c>
      <c r="N64" s="25">
        <f>'total final energy by uses'!P89</f>
        <v>0</v>
      </c>
      <c r="O64" s="25">
        <f>'total final energy by uses'!Q89</f>
        <v>0.35264158101881615</v>
      </c>
      <c r="P64" s="40">
        <f>'total final energy by uses'!R89</f>
        <v>19.734707891239346</v>
      </c>
      <c r="R64" s="80" t="s">
        <v>26</v>
      </c>
      <c r="S64" s="25">
        <f>'CO2 by uses AMS2'!B83</f>
        <v>20.766167351500002</v>
      </c>
      <c r="T64" s="25">
        <f>'CO2 by uses AMS2'!C83</f>
        <v>58.410634821895613</v>
      </c>
      <c r="U64" s="25">
        <f>'CO2 by uses AMS2'!D83</f>
        <v>5.3947639854906484</v>
      </c>
      <c r="V64" s="25">
        <f>'CO2 by uses AMS2'!E83</f>
        <v>24.626570950253761</v>
      </c>
      <c r="W64" s="25">
        <f>'CO2 by uses AMS2'!F83</f>
        <v>21.83924665</v>
      </c>
      <c r="X64" s="40">
        <f>'CO2 by uses AMS2'!G83</f>
        <v>131.03738375914003</v>
      </c>
      <c r="Z64"/>
      <c r="AA64"/>
      <c r="AB64"/>
      <c r="AC64"/>
      <c r="AD64"/>
      <c r="AE64"/>
      <c r="AF64"/>
      <c r="AG64"/>
      <c r="AH64"/>
    </row>
    <row r="65" spans="1:34" x14ac:dyDescent="0.25">
      <c r="A65" s="80" t="s">
        <v>27</v>
      </c>
      <c r="B65" t="s">
        <v>66</v>
      </c>
      <c r="C65" t="s">
        <v>67</v>
      </c>
      <c r="D65" t="s">
        <v>68</v>
      </c>
      <c r="E65" t="s">
        <v>69</v>
      </c>
      <c r="F65" s="25">
        <f>+'total final energy by uses'!H74</f>
        <v>0</v>
      </c>
      <c r="G65" s="25">
        <f>+'total final energy by uses'!I74</f>
        <v>2.1699623290000001</v>
      </c>
      <c r="H65" s="25">
        <f>+'total final energy by uses'!J74</f>
        <v>0.36610423879999998</v>
      </c>
      <c r="I65" s="25">
        <f>+'total final energy by uses'!K74</f>
        <v>0.33586257429999999</v>
      </c>
      <c r="J65" s="40">
        <f>+'total final energy by uses'!L74</f>
        <v>2.8719291420999999</v>
      </c>
      <c r="L65" s="52">
        <f>'total final energy by uses'!N90</f>
        <v>2.2137192704974398E-3</v>
      </c>
      <c r="M65" s="52">
        <f>'total final energy by uses'!O90</f>
        <v>2.78834566881127</v>
      </c>
      <c r="N65" s="52">
        <f>'total final energy by uses'!P90</f>
        <v>0.59131952422357603</v>
      </c>
      <c r="O65" s="52">
        <f>'total final energy by uses'!Q90</f>
        <v>0.18114871272050914</v>
      </c>
      <c r="P65" s="40">
        <f>'total final energy by uses'!R90</f>
        <v>3.5630276250258528</v>
      </c>
      <c r="R65" s="80" t="s">
        <v>27</v>
      </c>
      <c r="S65" s="25">
        <f>'CO2 by uses AMS2'!B84</f>
        <v>0</v>
      </c>
      <c r="T65" s="25">
        <f>'CO2 by uses AMS2'!C84</f>
        <v>7.3487294400000005</v>
      </c>
      <c r="U65" s="25">
        <f>'CO2 by uses AMS2'!D84</f>
        <v>0.18112002043684131</v>
      </c>
      <c r="V65" s="25">
        <f>'CO2 by uses AMS2'!E84</f>
        <v>0.71342603960000006</v>
      </c>
      <c r="W65" s="25">
        <f>'CO2 by uses AMS2'!F84</f>
        <v>0</v>
      </c>
      <c r="X65" s="40">
        <f>'CO2 by uses AMS2'!G84</f>
        <v>8.2432755000368427</v>
      </c>
      <c r="Z65"/>
      <c r="AA65"/>
      <c r="AB65"/>
      <c r="AC65"/>
      <c r="AD65"/>
      <c r="AE65"/>
      <c r="AF65"/>
      <c r="AG65"/>
      <c r="AH65"/>
    </row>
    <row r="66" spans="1:34" x14ac:dyDescent="0.25">
      <c r="A66" s="12" t="s">
        <v>28</v>
      </c>
      <c r="F66" s="12">
        <f>+'total final energy by uses'!H75</f>
        <v>4.5335888072000001</v>
      </c>
      <c r="G66" s="12">
        <f>+'total final energy by uses'!I75</f>
        <v>66.027560283</v>
      </c>
      <c r="H66" s="12">
        <f>+'total final energy by uses'!J75</f>
        <v>41.821045225700004</v>
      </c>
      <c r="I66" s="12">
        <f>+'total final energy by uses'!K75</f>
        <v>28.663018250946998</v>
      </c>
      <c r="J66" s="41">
        <f>+'total final energy by uses'!L75</f>
        <v>141.045212566847</v>
      </c>
      <c r="L66" s="53">
        <f>'total final energy by uses'!N91</f>
        <v>2.7686514489725296</v>
      </c>
      <c r="M66" s="53">
        <f>'total final energy by uses'!O91</f>
        <v>62.060840941937883</v>
      </c>
      <c r="N66" s="53">
        <f>'total final energy by uses'!P91</f>
        <v>48.607016170942643</v>
      </c>
      <c r="O66" s="53">
        <f>'total final energy by uses'!Q91</f>
        <v>34.832989484720997</v>
      </c>
      <c r="P66" s="56">
        <f>'total final energy by uses'!R91</f>
        <v>148.26949804657406</v>
      </c>
      <c r="R66" s="86" t="s">
        <v>76</v>
      </c>
      <c r="S66" s="86">
        <f>'CO2 by uses AMS2'!B85</f>
        <v>21.427679252900003</v>
      </c>
      <c r="T66" s="86">
        <f>'CO2 by uses AMS2'!C85</f>
        <v>189.28777460329704</v>
      </c>
      <c r="U66" s="86">
        <f>'CO2 by uses AMS2'!D85</f>
        <v>17.608763064999994</v>
      </c>
      <c r="V66" s="98">
        <f>'CO2 by uses AMS2'!E85</f>
        <v>50.180700592379878</v>
      </c>
      <c r="W66" s="86">
        <f>'CO2 by uses AMS2'!F85</f>
        <v>21.83924665</v>
      </c>
      <c r="X66" s="120">
        <f>'CO2 by uses AMS2'!G85</f>
        <v>300.34416416357692</v>
      </c>
      <c r="Z66"/>
      <c r="AA66"/>
      <c r="AB66"/>
      <c r="AC66"/>
      <c r="AD66"/>
      <c r="AE66"/>
      <c r="AF66"/>
      <c r="AG66"/>
      <c r="AH66"/>
    </row>
    <row r="67" spans="1:34" x14ac:dyDescent="0.25">
      <c r="A67" s="45"/>
      <c r="B67" s="45"/>
      <c r="C67" s="45"/>
      <c r="D67" s="45"/>
      <c r="E67" s="45"/>
      <c r="F67" s="45"/>
      <c r="G67" s="45"/>
      <c r="H67" s="45"/>
      <c r="I67" s="45"/>
      <c r="J67" s="45"/>
      <c r="S67" s="35"/>
      <c r="U67" s="45"/>
      <c r="X67" s="55"/>
      <c r="AA67"/>
      <c r="AB67"/>
      <c r="AC67"/>
      <c r="AD67"/>
      <c r="AE67"/>
      <c r="AF67"/>
      <c r="AG67"/>
      <c r="AH67"/>
    </row>
    <row r="68" spans="1:34" x14ac:dyDescent="0.25">
      <c r="S68" s="35"/>
      <c r="AA68"/>
      <c r="AB68"/>
      <c r="AC68"/>
      <c r="AD68"/>
      <c r="AE68"/>
      <c r="AF68"/>
      <c r="AG68"/>
      <c r="AH68"/>
    </row>
    <row r="69" spans="1:34" x14ac:dyDescent="0.25">
      <c r="S69" s="35"/>
      <c r="AA69"/>
      <c r="AB69"/>
      <c r="AC69"/>
      <c r="AD69"/>
      <c r="AE69"/>
      <c r="AF69"/>
      <c r="AG69"/>
      <c r="AH69"/>
    </row>
    <row r="70" spans="1:34" x14ac:dyDescent="0.25">
      <c r="S70" s="35"/>
      <c r="AA70"/>
      <c r="AB70"/>
      <c r="AC70"/>
      <c r="AD70"/>
      <c r="AE70"/>
      <c r="AF70"/>
      <c r="AG70"/>
      <c r="AH70"/>
    </row>
    <row r="71" spans="1:34" x14ac:dyDescent="0.25">
      <c r="S71" s="35"/>
      <c r="AA71"/>
      <c r="AB71"/>
      <c r="AC71"/>
      <c r="AD71"/>
      <c r="AE71"/>
      <c r="AF71"/>
      <c r="AG71"/>
      <c r="AH71"/>
    </row>
    <row r="72" spans="1:34" x14ac:dyDescent="0.25">
      <c r="S72" s="35"/>
      <c r="AA72"/>
      <c r="AB72"/>
      <c r="AC72"/>
      <c r="AD72"/>
      <c r="AE72"/>
      <c r="AF72"/>
      <c r="AG72"/>
      <c r="AH72"/>
    </row>
    <row r="73" spans="1:34" x14ac:dyDescent="0.25">
      <c r="S73" s="35"/>
      <c r="AA73"/>
      <c r="AB73"/>
      <c r="AC73"/>
      <c r="AD73"/>
      <c r="AE73"/>
      <c r="AF73"/>
      <c r="AG73"/>
      <c r="AH73"/>
    </row>
    <row r="74" spans="1:34" x14ac:dyDescent="0.25">
      <c r="S74" s="35"/>
      <c r="AA74"/>
      <c r="AB74"/>
      <c r="AC74"/>
      <c r="AD74"/>
      <c r="AE74"/>
      <c r="AF74"/>
      <c r="AG74"/>
      <c r="AH74"/>
    </row>
    <row r="75" spans="1:34" x14ac:dyDescent="0.25">
      <c r="S75" s="35"/>
      <c r="AA75"/>
      <c r="AB75"/>
      <c r="AC75"/>
      <c r="AD75"/>
      <c r="AE75"/>
      <c r="AF75"/>
      <c r="AG75"/>
      <c r="AH75"/>
    </row>
    <row r="76" spans="1:34" x14ac:dyDescent="0.25">
      <c r="S76" s="35"/>
      <c r="AA76"/>
      <c r="AB76"/>
      <c r="AC76"/>
      <c r="AD76"/>
      <c r="AE76"/>
      <c r="AF76"/>
      <c r="AG76"/>
      <c r="AH76"/>
    </row>
    <row r="77" spans="1:34" x14ac:dyDescent="0.25">
      <c r="S77" s="35"/>
    </row>
    <row r="78" spans="1:34" x14ac:dyDescent="0.25">
      <c r="S78" s="35"/>
    </row>
    <row r="81" spans="18:21" x14ac:dyDescent="0.25">
      <c r="R81" s="87" t="s">
        <v>77</v>
      </c>
      <c r="S81" s="88">
        <v>2050</v>
      </c>
    </row>
    <row r="82" spans="18:21" x14ac:dyDescent="0.25">
      <c r="R82" s="89" t="s">
        <v>2</v>
      </c>
      <c r="S82" s="90">
        <v>97385776.430000007</v>
      </c>
    </row>
    <row r="83" spans="18:21" x14ac:dyDescent="0.25">
      <c r="R83" s="91" t="s">
        <v>78</v>
      </c>
      <c r="S83" s="92">
        <v>53320426.361049801</v>
      </c>
    </row>
    <row r="84" spans="18:21" x14ac:dyDescent="0.25">
      <c r="R84" s="91" t="s">
        <v>79</v>
      </c>
      <c r="S84" s="92">
        <v>8543368.3062699996</v>
      </c>
    </row>
    <row r="85" spans="18:21" x14ac:dyDescent="0.25">
      <c r="R85" s="91" t="s">
        <v>80</v>
      </c>
      <c r="S85" s="92">
        <v>10023238.605</v>
      </c>
    </row>
    <row r="86" spans="18:21" x14ac:dyDescent="0.25">
      <c r="R86" s="91" t="s">
        <v>81</v>
      </c>
      <c r="S86" s="92">
        <v>6083057.16787</v>
      </c>
    </row>
    <row r="87" spans="18:21" x14ac:dyDescent="0.25">
      <c r="R87" s="93" t="s">
        <v>82</v>
      </c>
      <c r="S87" s="94">
        <v>12995543.7041</v>
      </c>
      <c r="T87" s="29">
        <f>S87+S86+S85+S84+S83</f>
        <v>90965634.144289792</v>
      </c>
    </row>
    <row r="88" spans="18:21" x14ac:dyDescent="0.25">
      <c r="R88" s="89" t="s">
        <v>83</v>
      </c>
      <c r="S88" s="90">
        <v>13541948.88084689</v>
      </c>
      <c r="U88" s="29"/>
    </row>
    <row r="89" spans="18:21" x14ac:dyDescent="0.25">
      <c r="R89" s="91" t="s">
        <v>84</v>
      </c>
      <c r="S89" s="92">
        <v>1576800.75914019</v>
      </c>
    </row>
    <row r="90" spans="18:21" x14ac:dyDescent="0.25">
      <c r="R90" s="93" t="s">
        <v>85</v>
      </c>
      <c r="S90" s="94">
        <v>11965148.1217067</v>
      </c>
    </row>
    <row r="91" spans="18:21" x14ac:dyDescent="0.25">
      <c r="R91" s="89" t="s">
        <v>86</v>
      </c>
      <c r="S91" s="90">
        <v>83885592.592830002</v>
      </c>
    </row>
    <row r="92" spans="18:21" x14ac:dyDescent="0.25">
      <c r="R92" s="95" t="s">
        <v>87</v>
      </c>
      <c r="S92" s="92">
        <v>50430653.475340001</v>
      </c>
    </row>
    <row r="93" spans="18:21" x14ac:dyDescent="0.25">
      <c r="R93" s="91" t="s">
        <v>88</v>
      </c>
      <c r="S93" s="92">
        <v>9709601.9753900003</v>
      </c>
    </row>
    <row r="94" spans="18:21" x14ac:dyDescent="0.25">
      <c r="R94" s="93" t="s">
        <v>89</v>
      </c>
      <c r="S94" s="94">
        <v>23745337.142099999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2"/>
  <sheetViews>
    <sheetView zoomScale="75" zoomScaleNormal="75" workbookViewId="0">
      <selection activeCell="Q20" sqref="Q20"/>
    </sheetView>
  </sheetViews>
  <sheetFormatPr baseColWidth="10" defaultRowHeight="15" x14ac:dyDescent="0.25"/>
  <cols>
    <col min="1" max="2" width="11.42578125" style="4"/>
    <col min="3" max="3" width="15.7109375" customWidth="1"/>
    <col min="4" max="4" width="15.7109375" hidden="1" customWidth="1"/>
    <col min="5" max="5" width="16.140625" hidden="1" customWidth="1"/>
    <col min="6" max="7" width="15.7109375" hidden="1" customWidth="1"/>
    <col min="8" max="8" width="15.7109375" customWidth="1"/>
    <col min="9" max="9" width="14" customWidth="1"/>
    <col min="11" max="11" width="11.42578125" customWidth="1"/>
    <col min="13" max="13" width="11.42578125" style="4"/>
    <col min="19" max="19" width="11.42578125" style="4"/>
    <col min="20" max="24" width="11.42578125" style="8"/>
    <col min="25" max="25" width="11.42578125" style="45"/>
  </cols>
  <sheetData>
    <row r="1" spans="1:25" ht="23.25" x14ac:dyDescent="0.35">
      <c r="A1" s="118" t="s">
        <v>43</v>
      </c>
    </row>
    <row r="2" spans="1:25" x14ac:dyDescent="0.25">
      <c r="O2" t="s">
        <v>422</v>
      </c>
    </row>
    <row r="3" spans="1:25" ht="23.25" x14ac:dyDescent="0.35">
      <c r="B3" s="118" t="s">
        <v>71</v>
      </c>
      <c r="C3" s="15"/>
      <c r="E3" s="15"/>
      <c r="F3" s="15"/>
      <c r="G3" s="15"/>
      <c r="H3" s="15" t="s">
        <v>323</v>
      </c>
      <c r="I3" s="15"/>
      <c r="J3" s="15"/>
      <c r="K3" s="15"/>
      <c r="O3" t="s">
        <v>423</v>
      </c>
    </row>
    <row r="4" spans="1:25" x14ac:dyDescent="0.25">
      <c r="B4" s="110"/>
      <c r="H4" s="22"/>
      <c r="I4" s="22"/>
      <c r="J4" s="22"/>
      <c r="K4" s="22"/>
      <c r="T4" s="112"/>
      <c r="U4" s="112"/>
      <c r="V4" s="112"/>
      <c r="W4" s="112"/>
    </row>
    <row r="5" spans="1:25" ht="31.5" x14ac:dyDescent="0.35">
      <c r="B5" s="110"/>
      <c r="C5" s="82">
        <v>2015</v>
      </c>
      <c r="H5" s="157" t="s">
        <v>39</v>
      </c>
      <c r="I5" s="157" t="s">
        <v>322</v>
      </c>
      <c r="J5" s="157" t="s">
        <v>41</v>
      </c>
      <c r="K5" s="157" t="s">
        <v>321</v>
      </c>
      <c r="L5" s="38" t="s">
        <v>2</v>
      </c>
      <c r="M5" s="37"/>
      <c r="N5" s="157" t="s">
        <v>39</v>
      </c>
      <c r="O5" s="157" t="s">
        <v>322</v>
      </c>
      <c r="P5" s="157" t="s">
        <v>41</v>
      </c>
      <c r="Q5" s="157" t="s">
        <v>321</v>
      </c>
      <c r="R5" s="38" t="s">
        <v>2</v>
      </c>
      <c r="T5" s="37"/>
      <c r="U5" s="37"/>
      <c r="V5" s="37"/>
      <c r="W5" s="37"/>
      <c r="X5" s="37"/>
    </row>
    <row r="6" spans="1:25" x14ac:dyDescent="0.25">
      <c r="C6" s="81" t="s">
        <v>20</v>
      </c>
      <c r="H6" s="10">
        <f>SUM(H7:H8)</f>
        <v>0</v>
      </c>
      <c r="I6" s="10">
        <f>SUM(I7:I8)</f>
        <v>44.717579620000002</v>
      </c>
      <c r="J6" s="10">
        <f>SUM(J7:J8)</f>
        <v>0.92344661119999993</v>
      </c>
      <c r="K6" s="10">
        <f>SUM(K7:K8)</f>
        <v>5.0969197486300001E-2</v>
      </c>
      <c r="L6" s="39">
        <f>SUM(H6:K6)</f>
        <v>45.691995428686305</v>
      </c>
      <c r="M6" s="113"/>
      <c r="N6" s="50">
        <f>'[1]Cibles THREEME'!$W$23</f>
        <v>1.1313605731176026</v>
      </c>
      <c r="O6" s="50">
        <f>'[1]Bilan 2015'!$W$41+'[1]Bilan 2015'!$W$42+'[1]Bilan 2015'!$W$43</f>
        <v>42.755155421801852</v>
      </c>
      <c r="P6" s="160">
        <f>'[1]Bilan 2015'!$W$13</f>
        <v>0.94471195184866696</v>
      </c>
      <c r="Q6" s="50">
        <f>'[1]Bilan 2015'!$W$23+'[1]Bilan 2015'!$W$29+'[1]Bilan 2015'!$W$45</f>
        <v>6.6215426095074303E-2</v>
      </c>
      <c r="R6" s="51">
        <f t="shared" ref="R6:R14" si="0">SUM(N6:Q6)</f>
        <v>44.897443372863201</v>
      </c>
      <c r="T6" s="153"/>
      <c r="U6" s="153"/>
      <c r="V6" s="153"/>
      <c r="W6" s="153"/>
      <c r="X6" s="153"/>
    </row>
    <row r="7" spans="1:25" x14ac:dyDescent="0.25">
      <c r="C7" s="79" t="s">
        <v>21</v>
      </c>
      <c r="D7" t="s">
        <v>211</v>
      </c>
      <c r="E7" t="s">
        <v>212</v>
      </c>
      <c r="F7" t="s">
        <v>213</v>
      </c>
      <c r="G7" t="s">
        <v>214</v>
      </c>
      <c r="H7" s="25">
        <f>VLOOKUP(D7,result!$A$2:$AW$476,'primary energy'!F5,FALSE)</f>
        <v>0</v>
      </c>
      <c r="I7" s="25">
        <f>VLOOKUP(E7,result!$A$2:$AW$476,'primary energy'!F5,FALSE)</f>
        <v>25.198312390000002</v>
      </c>
      <c r="J7" s="25">
        <f>VLOOKUP(F7,result!$A$2:$AW$476,'primary energy'!F5,FALSE)</f>
        <v>1.08995888E-2</v>
      </c>
      <c r="K7" s="25">
        <f>VLOOKUP(G7,result!$A$2:$AW$476,'primary energy'!F5,FALSE)</f>
        <v>2.53037863E-5</v>
      </c>
      <c r="L7" s="40">
        <f t="shared" ref="L7:L15" si="1">SUM(H7:K7)</f>
        <v>25.209237282586301</v>
      </c>
      <c r="M7" s="113"/>
      <c r="N7" s="52">
        <v>0</v>
      </c>
      <c r="O7" s="25">
        <f>'[1]Format demande MedPro_2015'!$C$314+'[1]Format demande MedPro_2015'!$C$315+'[1]Format demande MedPro_2015'!$C$316+'[1]Format demande MedPro_2015'!$C$338</f>
        <v>24.009167737499499</v>
      </c>
      <c r="P7" s="77">
        <f>'[1]Format demande MedPro_2015'!$C$339+'[1]Format demande MedPro_2015'!$C$319</f>
        <v>1.7500000000000002E-2</v>
      </c>
      <c r="Q7" s="25">
        <f>'[1]Format demande MedPro_2015'!$C$317+'[1]Format demande MedPro_2015'!$C$318</f>
        <v>0</v>
      </c>
      <c r="R7" s="40">
        <f t="shared" si="0"/>
        <v>24.026667737499498</v>
      </c>
      <c r="T7" s="25"/>
      <c r="U7" s="25"/>
      <c r="V7" s="25"/>
      <c r="W7" s="25"/>
      <c r="X7" s="25"/>
    </row>
    <row r="8" spans="1:25" x14ac:dyDescent="0.25">
      <c r="C8" s="80" t="s">
        <v>22</v>
      </c>
      <c r="D8" t="s">
        <v>215</v>
      </c>
      <c r="E8" t="s">
        <v>216</v>
      </c>
      <c r="F8" t="s">
        <v>217</v>
      </c>
      <c r="G8" t="s">
        <v>218</v>
      </c>
      <c r="H8" s="25">
        <f>VLOOKUP(D8,result!$A$2:$AW$476,'primary energy'!F5,FALSE)</f>
        <v>0</v>
      </c>
      <c r="I8" s="25">
        <f>VLOOKUP(E8,result!$A$2:$AW$476,'primary energy'!F5,FALSE)</f>
        <v>19.519267230000001</v>
      </c>
      <c r="J8" s="25">
        <f>VLOOKUP(F8,result!$A$2:$AW$476,'primary energy'!F5,FALSE)</f>
        <v>0.91254702239999996</v>
      </c>
      <c r="K8" s="25">
        <f>VLOOKUP(G8,result!$A$2:$AW$476,'primary energy'!F5,FALSE)</f>
        <v>5.0943893699999999E-2</v>
      </c>
      <c r="L8" s="40">
        <f t="shared" si="1"/>
        <v>20.4827581461</v>
      </c>
      <c r="M8" s="113"/>
      <c r="N8" s="52">
        <v>0</v>
      </c>
      <c r="O8" s="25">
        <f>O6-O7</f>
        <v>18.745987684302353</v>
      </c>
      <c r="P8" s="77">
        <f>P6-P7</f>
        <v>0.927211951848667</v>
      </c>
      <c r="Q8" s="25">
        <f>Q6-Q7</f>
        <v>6.6215426095074303E-2</v>
      </c>
      <c r="R8" s="40">
        <f t="shared" si="0"/>
        <v>19.739415062246092</v>
      </c>
      <c r="T8" s="25"/>
      <c r="U8" s="25"/>
      <c r="V8" s="25"/>
      <c r="W8" s="25"/>
      <c r="X8" s="25"/>
    </row>
    <row r="9" spans="1:25" x14ac:dyDescent="0.25">
      <c r="C9" s="81" t="s">
        <v>23</v>
      </c>
      <c r="D9" t="s">
        <v>219</v>
      </c>
      <c r="E9" t="s">
        <v>220</v>
      </c>
      <c r="F9" t="s">
        <v>221</v>
      </c>
      <c r="G9" t="s">
        <v>222</v>
      </c>
      <c r="H9" s="10">
        <f>VLOOKUP(D9,result!$A$2:$AW$476,'primary energy'!F5,FALSE)</f>
        <v>0.2409542982</v>
      </c>
      <c r="I9" s="10">
        <f>VLOOKUP(E9,result!$A$2:$AW$476,'primary energy'!F5,FALSE)</f>
        <v>6.8813549050000002</v>
      </c>
      <c r="J9" s="10">
        <f>VLOOKUP(F9,result!$A$2:$AW$476,'primary energy'!F5,FALSE)</f>
        <v>12.13407999</v>
      </c>
      <c r="K9" s="10">
        <f>VLOOKUP(G9,result!$A$2:$AW$476,'primary energy'!F5,FALSE)</f>
        <v>14.22698537</v>
      </c>
      <c r="L9" s="39">
        <f>SUM(H9:K9)</f>
        <v>33.483374563200002</v>
      </c>
      <c r="M9" s="113"/>
      <c r="N9" s="50">
        <f>'[1]Bilan 2015'!$U$46</f>
        <v>3.6764196608413298E-2</v>
      </c>
      <c r="O9" s="50">
        <f>'[1]Bilan 2015'!$U$41+'[1]Bilan 2015'!$U$42+'[1]Bilan 2015'!$U$43</f>
        <v>6.6752954110546101</v>
      </c>
      <c r="P9" s="50">
        <f>'[1]Bilan 2015'!$U$13</f>
        <v>13.6203670581426</v>
      </c>
      <c r="Q9" s="50">
        <f>'[1]Bilan 2015'!$U$23+'[1]Bilan 2015'!$U$29+SUM('[1]Bilan 2015'!$U$36:$U$40,'[1]Bilan 2015'!$U$44:$U$45)</f>
        <v>13.832863706323721</v>
      </c>
      <c r="R9" s="51">
        <f t="shared" si="0"/>
        <v>34.165290372129348</v>
      </c>
      <c r="T9" s="153"/>
      <c r="U9" s="153"/>
      <c r="V9" s="153"/>
      <c r="W9" s="153"/>
      <c r="X9" s="153"/>
    </row>
    <row r="10" spans="1:25" x14ac:dyDescent="0.25">
      <c r="C10" s="81" t="s">
        <v>24</v>
      </c>
      <c r="D10" t="s">
        <v>223</v>
      </c>
      <c r="E10" t="s">
        <v>224</v>
      </c>
      <c r="F10" t="s">
        <v>225</v>
      </c>
      <c r="G10" t="s">
        <v>226</v>
      </c>
      <c r="H10" s="10">
        <f>VLOOKUP(D10,result!$A$2:$AW$476,'primary energy'!F5,FALSE)</f>
        <v>0</v>
      </c>
      <c r="I10" s="10">
        <f>VLOOKUP(E10,result!$A$2:$AW$476,'primary energy'!F5,FALSE)</f>
        <v>4.0580572960000003</v>
      </c>
      <c r="J10" s="10">
        <f>VLOOKUP(F10,result!$A$2:$AW$476,'primary energy'!F5,FALSE)</f>
        <v>12.489349689999999</v>
      </c>
      <c r="K10" s="10">
        <f>VLOOKUP(G10,result!$A$2:$AW$476,'primary energy'!F5,FALSE)</f>
        <v>8.8905183910000005</v>
      </c>
      <c r="L10" s="39">
        <f t="shared" si="1"/>
        <v>25.437925376999999</v>
      </c>
      <c r="M10" s="113"/>
      <c r="N10" s="50">
        <f>'[1]Bilan 2015'!$V$46</f>
        <v>4.3073392295861899E-2</v>
      </c>
      <c r="O10" s="50">
        <f>'[1]Bilan 2015'!$V$41+'[1]Bilan 2015'!$V$42+'[1]Bilan 2015'!$V$43</f>
        <v>3.01546564464017</v>
      </c>
      <c r="P10" s="50">
        <f>'[1]Bilan 2015'!$V$13</f>
        <v>12.701365476499801</v>
      </c>
      <c r="Q10" s="50">
        <f>'[1]Bilan 2015'!$V$23+'[1]Bilan 2015'!$V$29+SUM('[1]Bilan 2015'!$V$36:$V$40,'[1]Bilan 2015'!$V$44:$V$45)</f>
        <v>8.7461122445901367</v>
      </c>
      <c r="R10" s="51">
        <f t="shared" si="0"/>
        <v>24.506016758025968</v>
      </c>
      <c r="T10" s="153"/>
      <c r="U10" s="153"/>
      <c r="V10" s="153"/>
      <c r="W10" s="153"/>
      <c r="X10" s="153"/>
    </row>
    <row r="11" spans="1:25" x14ac:dyDescent="0.25">
      <c r="C11" s="81" t="s">
        <v>25</v>
      </c>
      <c r="H11" s="10">
        <f>SUM(H12:H14)</f>
        <v>5.2159214512999998</v>
      </c>
      <c r="I11" s="10">
        <f>SUM(I12:I14)</f>
        <v>19.543927449999998</v>
      </c>
      <c r="J11" s="10">
        <f>SUM(J12:J14)</f>
        <v>10.933195746199999</v>
      </c>
      <c r="K11" s="10">
        <f>SUM(K12:K14)</f>
        <v>14.009447641</v>
      </c>
      <c r="L11" s="39">
        <f>SUM(H11:K11)</f>
        <v>49.702492288499997</v>
      </c>
      <c r="M11" s="113"/>
      <c r="N11" s="50">
        <f>SUM(N12:N14)</f>
        <v>5.3033405955781854</v>
      </c>
      <c r="O11" s="50">
        <f>SUM(O12:O14)</f>
        <v>19.38860946047782</v>
      </c>
      <c r="P11" s="50">
        <f>SUM(P12:P14)</f>
        <v>10.81606978705517</v>
      </c>
      <c r="Q11" s="50">
        <f>SUM(Q12:Q14)</f>
        <v>13.284086355166853</v>
      </c>
      <c r="R11" s="51">
        <f t="shared" si="0"/>
        <v>48.79210619827802</v>
      </c>
      <c r="T11" s="153"/>
      <c r="U11" s="153"/>
      <c r="V11" s="153"/>
      <c r="W11" s="153"/>
      <c r="X11" s="153"/>
    </row>
    <row r="12" spans="1:25" x14ac:dyDescent="0.25">
      <c r="C12" s="80" t="s">
        <v>26</v>
      </c>
      <c r="D12" t="s">
        <v>227</v>
      </c>
      <c r="E12" t="s">
        <v>228</v>
      </c>
      <c r="F12" t="s">
        <v>229</v>
      </c>
      <c r="G12" t="s">
        <v>230</v>
      </c>
      <c r="H12" s="25">
        <f>VLOOKUP(D12,result!$A$2:$AW$476,'primary energy'!F5,FALSE)</f>
        <v>4.3660753750000003</v>
      </c>
      <c r="I12" s="25">
        <f>VLOOKUP(E12,result!$A$2:$AW$476,'primary energy'!F5,FALSE)</f>
        <v>15.52529964</v>
      </c>
      <c r="J12" s="25">
        <f>VLOOKUP(F12,result!$A$2:$AW$476,'primary energy'!F5,FALSE)</f>
        <v>10.63552273</v>
      </c>
      <c r="K12" s="25">
        <f>VLOOKUP(G12,result!$A$2:$AW$476,'primary energy'!F5,FALSE)</f>
        <v>12.00709125</v>
      </c>
      <c r="L12" s="40">
        <f t="shared" si="1"/>
        <v>42.533988995000001</v>
      </c>
      <c r="M12" s="113"/>
      <c r="N12" s="52">
        <f>'[1]Bilan 2015'!$T$46</f>
        <v>1.0493092649428299</v>
      </c>
      <c r="O12" s="52">
        <f>'[1]Bilan 2015'!$T$41+'[1]Bilan 2015'!$T$42+'[1]Bilan 2015'!$T$43</f>
        <v>2.3566094604778201</v>
      </c>
      <c r="P12" s="52">
        <f>'[1]Bilan 2015'!$T$13</f>
        <v>10.069552160228</v>
      </c>
      <c r="Q12" s="52">
        <f>'[1]Bilan 2015'!$T$23+'[1]Bilan 2015'!$T$29+SUM('[1]Bilan 2015'!$T$36:$T$40,'[1]Bilan 2015'!$T$44:$T$45)</f>
        <v>12.710924861684051</v>
      </c>
      <c r="R12" s="40">
        <f t="shared" si="0"/>
        <v>26.1863957473327</v>
      </c>
      <c r="T12" s="25"/>
      <c r="U12" s="25"/>
      <c r="V12" s="25"/>
      <c r="W12" s="25"/>
      <c r="X12" s="25"/>
    </row>
    <row r="13" spans="1:25" x14ac:dyDescent="0.25">
      <c r="C13" s="80" t="s">
        <v>312</v>
      </c>
      <c r="D13" t="s">
        <v>313</v>
      </c>
      <c r="E13" t="s">
        <v>314</v>
      </c>
      <c r="F13" t="s">
        <v>315</v>
      </c>
      <c r="G13" t="s">
        <v>316</v>
      </c>
      <c r="H13" s="25">
        <f>VLOOKUP(D13,result!$A$2:$AW$476,'primary energy'!F5,FALSE)</f>
        <v>0.84984607629999998</v>
      </c>
      <c r="I13" s="25">
        <f>VLOOKUP(E13,result!$A$2:$AW$476,'primary energy'!F5,FALSE)</f>
        <v>1.77916999</v>
      </c>
      <c r="J13" s="25">
        <f>VLOOKUP(F13,result!$A$2:$AW$476,'primary energy'!F5,FALSE)</f>
        <v>0</v>
      </c>
      <c r="K13" s="25">
        <f>VLOOKUP(G13,result!$A$2:$AW$476,'primary energy'!F5,FALSE)</f>
        <v>1.651710907</v>
      </c>
      <c r="L13" s="40">
        <f t="shared" si="1"/>
        <v>4.2807269733000002</v>
      </c>
      <c r="M13" s="113"/>
      <c r="N13" s="25">
        <f>'[1]Bilan 2015'!$E$51</f>
        <v>4.2518176113648583</v>
      </c>
      <c r="O13" s="25">
        <f>'[1]Bilan 2015'!$E$53</f>
        <v>13.661</v>
      </c>
      <c r="P13" s="25">
        <v>0</v>
      </c>
      <c r="Q13" s="25">
        <f>'[1]Bilan 2015'!$S$23+'[1]Bilan 2015'!$S$29+SUM('[1]Bilan 2015'!$S$36:$S$40,'[1]Bilan 2015'!$S$44:$S$45)</f>
        <v>0.3663194493304901</v>
      </c>
      <c r="R13" s="40">
        <f t="shared" si="0"/>
        <v>18.279137060695348</v>
      </c>
      <c r="T13" s="25"/>
      <c r="U13" s="25"/>
      <c r="V13" s="25"/>
      <c r="W13" s="25"/>
      <c r="X13" s="25"/>
    </row>
    <row r="14" spans="1:25" x14ac:dyDescent="0.25">
      <c r="C14" s="80" t="s">
        <v>27</v>
      </c>
      <c r="D14" t="s">
        <v>231</v>
      </c>
      <c r="E14" t="s">
        <v>232</v>
      </c>
      <c r="F14" t="s">
        <v>233</v>
      </c>
      <c r="G14" t="s">
        <v>234</v>
      </c>
      <c r="H14" s="25">
        <f>VLOOKUP(D14,result!$A$2:$AW$476,'primary energy'!F5,FALSE)</f>
        <v>0</v>
      </c>
      <c r="I14" s="25">
        <f>VLOOKUP(E14,result!$A$2:$AW$476,'primary energy'!F5,FALSE)</f>
        <v>2.2394578200000002</v>
      </c>
      <c r="J14" s="25">
        <f>VLOOKUP(F14,result!$A$2:$AW$476,'primary energy'!F5,FALSE)</f>
        <v>0.29767301619999997</v>
      </c>
      <c r="K14" s="25">
        <f>VLOOKUP(G14,result!$A$2:$AW$476,'primary energy'!F5,FALSE)</f>
        <v>0.35064548400000001</v>
      </c>
      <c r="L14" s="40">
        <f t="shared" si="1"/>
        <v>2.8877763202000004</v>
      </c>
      <c r="M14" s="113"/>
      <c r="N14" s="52">
        <f>'[1]Bilan 2015'!$S$46</f>
        <v>2.2137192704974398E-3</v>
      </c>
      <c r="O14" s="52">
        <f>'[1]Bilan 2015'!$S$41+'[1]Bilan 2015'!$S$42+'[1]Bilan 2015'!$S$43</f>
        <v>3.371</v>
      </c>
      <c r="P14" s="52">
        <f>'[1]Bilan 2015'!$S$13</f>
        <v>0.74651762682717104</v>
      </c>
      <c r="Q14" s="52">
        <f>'[1]Bilan 2015'!$S$23+'[1]Bilan 2015'!$S$29+'[1]Bilan 2015'!$S$45</f>
        <v>0.20684204415231114</v>
      </c>
      <c r="R14" s="40">
        <f t="shared" si="0"/>
        <v>4.3265733902499797</v>
      </c>
      <c r="T14" s="25"/>
      <c r="U14" s="25"/>
      <c r="V14" s="25"/>
      <c r="W14" s="25"/>
      <c r="X14" s="25"/>
    </row>
    <row r="15" spans="1:25" x14ac:dyDescent="0.25">
      <c r="C15" s="12" t="s">
        <v>28</v>
      </c>
      <c r="H15" s="12">
        <f>SUM(H6,H9:H11)</f>
        <v>5.4568757495</v>
      </c>
      <c r="I15" s="12">
        <f>SUM(I6,I9:I11)</f>
        <v>75.200919271000004</v>
      </c>
      <c r="J15" s="12">
        <f>SUM(J6,J9:J11)</f>
        <v>36.480072037399999</v>
      </c>
      <c r="K15" s="12">
        <f>SUM(K6,K9:K11)</f>
        <v>37.177920599486299</v>
      </c>
      <c r="L15" s="41">
        <f t="shared" si="1"/>
        <v>154.31578765738629</v>
      </c>
      <c r="M15" s="113"/>
      <c r="N15" s="53">
        <f>N6+N9+N10+N11</f>
        <v>6.5145387576000635</v>
      </c>
      <c r="O15" s="53">
        <f>O6+O9+O10+O11</f>
        <v>71.834525937974462</v>
      </c>
      <c r="P15" s="53">
        <f>P6+P9+P10+P11</f>
        <v>38.082514273546238</v>
      </c>
      <c r="Q15" s="53">
        <f>Q6+Q9+Q10+Q11</f>
        <v>35.929277732175784</v>
      </c>
      <c r="R15" s="56">
        <f>SUM(N15:Q15)</f>
        <v>152.36085670129654</v>
      </c>
      <c r="S15" s="113"/>
      <c r="T15" s="174"/>
      <c r="U15" s="174"/>
      <c r="V15" s="174"/>
      <c r="W15" s="174"/>
      <c r="X15" s="174"/>
    </row>
    <row r="16" spans="1:25" s="4" customFormat="1" x14ac:dyDescent="0.25">
      <c r="B16" s="169" t="s">
        <v>70</v>
      </c>
      <c r="H16" s="113"/>
      <c r="I16" s="113"/>
      <c r="J16" s="113"/>
      <c r="K16" s="113"/>
      <c r="L16" s="113"/>
      <c r="M16" s="113"/>
      <c r="N16" s="172">
        <f>N15-'[1]Bilan 2015'!$G$46</f>
        <v>0.89566757722286727</v>
      </c>
      <c r="O16" s="172">
        <f>O15-SUM('[1]Bilan 2015'!$S$41:$W$43,'[1]Bilan 2015'!$E$53)</f>
        <v>0</v>
      </c>
      <c r="P16" s="172">
        <f>P15-'[1]Bilan 2015'!$R$13</f>
        <v>0</v>
      </c>
      <c r="Q16" s="173">
        <f>Q15-SUM('[1]Bilan 2015'!$R$23,'[1]Bilan 2015'!$R$29,'[1]Bilan 2015'!$S$36:$W$40,'[1]Bilan 2015'!$S$45:$W$45)</f>
        <v>0.15582456063268069</v>
      </c>
      <c r="R16" s="113"/>
      <c r="T16" s="184"/>
      <c r="U16" s="184"/>
      <c r="V16" s="184"/>
      <c r="W16" s="184"/>
      <c r="X16" s="184"/>
      <c r="Y16" s="8"/>
    </row>
    <row r="17" spans="2:25" s="4" customFormat="1" x14ac:dyDescent="0.25">
      <c r="B17" s="170" t="s">
        <v>44</v>
      </c>
      <c r="C17" s="170"/>
      <c r="D17" s="170"/>
      <c r="E17" s="170"/>
      <c r="F17" s="170"/>
      <c r="G17" s="170"/>
      <c r="H17" s="171"/>
      <c r="I17" s="171"/>
      <c r="J17" s="171"/>
      <c r="K17" s="171"/>
      <c r="L17" s="171"/>
      <c r="M17" s="171"/>
      <c r="N17" s="188"/>
      <c r="O17" s="188"/>
      <c r="P17" s="188"/>
      <c r="Q17" s="188"/>
      <c r="R17" s="113"/>
      <c r="T17" s="185"/>
      <c r="U17" s="185"/>
      <c r="V17" s="185"/>
      <c r="W17" s="185"/>
      <c r="X17" s="185"/>
      <c r="Y17" s="8"/>
    </row>
    <row r="18" spans="2:25" s="4" customFormat="1" x14ac:dyDescent="0.25">
      <c r="I18" s="113"/>
      <c r="J18" s="113"/>
      <c r="K18" s="113"/>
      <c r="S18" s="8"/>
      <c r="T18" s="8"/>
    </row>
    <row r="19" spans="2:25" ht="31.5" x14ac:dyDescent="0.35">
      <c r="C19" s="82">
        <v>2020</v>
      </c>
      <c r="H19" s="157" t="s">
        <v>39</v>
      </c>
      <c r="I19" s="157" t="s">
        <v>322</v>
      </c>
      <c r="J19" s="157" t="s">
        <v>41</v>
      </c>
      <c r="K19" s="157" t="s">
        <v>321</v>
      </c>
      <c r="L19" s="38" t="s">
        <v>2</v>
      </c>
      <c r="N19" s="157" t="s">
        <v>39</v>
      </c>
      <c r="O19" s="157" t="s">
        <v>322</v>
      </c>
      <c r="P19" s="157" t="s">
        <v>41</v>
      </c>
      <c r="Q19" s="157" t="s">
        <v>321</v>
      </c>
      <c r="R19" s="38" t="s">
        <v>2</v>
      </c>
      <c r="S19" s="37"/>
      <c r="U19" s="4"/>
      <c r="V19" s="4"/>
      <c r="W19" s="4"/>
      <c r="X19" s="4"/>
      <c r="Y19"/>
    </row>
    <row r="20" spans="2:25" x14ac:dyDescent="0.25">
      <c r="C20" s="81" t="s">
        <v>20</v>
      </c>
      <c r="H20" s="10">
        <f>SUM(H21:H22)</f>
        <v>0</v>
      </c>
      <c r="I20" s="10">
        <f>SUM(I21:I22)</f>
        <v>41.876816789999999</v>
      </c>
      <c r="J20" s="10">
        <f>SUM(J21:J22)</f>
        <v>1.3371615807999999</v>
      </c>
      <c r="K20" s="10">
        <f>SUM(K21:K22)</f>
        <v>0.1963608575346</v>
      </c>
      <c r="L20" s="39">
        <f>SUM(H20:K20)</f>
        <v>43.4103392283346</v>
      </c>
      <c r="N20" s="50">
        <f>'[1]Bilan 2020'!$W$46</f>
        <v>0</v>
      </c>
      <c r="O20" s="50">
        <f>'[1]Bilan 2020'!$W$41+'[1]Bilan 2020'!$W$42+'[1]Bilan 2020'!$W$43</f>
        <v>42.112358849685982</v>
      </c>
      <c r="P20" s="160">
        <f>'[1]Bilan 2020'!$W$13</f>
        <v>1.1990119518486699</v>
      </c>
      <c r="Q20" s="50">
        <f>'[1]Bilan 2020'!$W$23+'[1]Bilan 2020'!$W$29+'[1]Bilan 2020'!$W$45</f>
        <v>7.6411998210945506E-2</v>
      </c>
      <c r="R20" s="51">
        <f t="shared" ref="R20:R29" si="2">SUM(N20:Q20)</f>
        <v>43.387782799745594</v>
      </c>
      <c r="S20" s="153"/>
      <c r="U20" s="4"/>
      <c r="V20" s="4"/>
      <c r="W20" s="4"/>
      <c r="X20" s="4"/>
      <c r="Y20"/>
    </row>
    <row r="21" spans="2:25" x14ac:dyDescent="0.25">
      <c r="C21" s="79" t="s">
        <v>21</v>
      </c>
      <c r="D21" t="s">
        <v>211</v>
      </c>
      <c r="E21" t="s">
        <v>212</v>
      </c>
      <c r="F21" t="s">
        <v>213</v>
      </c>
      <c r="G21" t="s">
        <v>214</v>
      </c>
      <c r="H21" s="25">
        <f>VLOOKUP(D21,result!$A$2:$AW$476,'primary energy'!I5,FALSE)</f>
        <v>0</v>
      </c>
      <c r="I21" s="25">
        <f>VLOOKUP(E21,result!$A$2:$AW$476,'primary energy'!I5,FALSE)</f>
        <v>23.97254796</v>
      </c>
      <c r="J21" s="25">
        <f>VLOOKUP(F21,result!$A$2:$AW$476,'primary energy'!I5,FALSE)</f>
        <v>3.9237790799999998E-2</v>
      </c>
      <c r="K21" s="25">
        <f>VLOOKUP(G51,result!$A$2:$AW$476,'primary energy'!I5,FALSE)</f>
        <v>4.40458346E-5</v>
      </c>
      <c r="L21" s="40">
        <f t="shared" ref="L21:L22" si="3">SUM(H21:K21)</f>
        <v>24.011829796634601</v>
      </c>
      <c r="N21" s="52">
        <v>0</v>
      </c>
      <c r="O21" s="25">
        <f>SUM('[1]Demande Format Medpro'!$D$301:$D$303,'[1]Demande Format Medpro'!$C$324)</f>
        <v>23.130199999999999</v>
      </c>
      <c r="P21" s="77">
        <f>'[1]Demande Format Medpro'!$D$306</f>
        <v>9.2200000000000004E-2</v>
      </c>
      <c r="Q21" s="25">
        <f>SUM('[1]Demande Format Medpro'!$D$303:$D$304)</f>
        <v>0.13150000000000001</v>
      </c>
      <c r="R21" s="40">
        <f t="shared" si="2"/>
        <v>23.353899999999996</v>
      </c>
      <c r="S21" s="25"/>
      <c r="U21" s="4"/>
      <c r="V21" s="4"/>
      <c r="W21" s="4"/>
      <c r="X21" s="4"/>
      <c r="Y21"/>
    </row>
    <row r="22" spans="2:25" x14ac:dyDescent="0.25">
      <c r="C22" s="80" t="s">
        <v>22</v>
      </c>
      <c r="D22" t="s">
        <v>215</v>
      </c>
      <c r="E22" t="s">
        <v>216</v>
      </c>
      <c r="F22" t="s">
        <v>217</v>
      </c>
      <c r="G22" t="s">
        <v>218</v>
      </c>
      <c r="H22" s="25">
        <f>VLOOKUP(D22,result!$A$2:$AW$476,'primary energy'!I5,FALSE)</f>
        <v>0</v>
      </c>
      <c r="I22" s="25">
        <f>VLOOKUP(E22,result!$A$2:$AW$476,'primary energy'!I5,FALSE)</f>
        <v>17.904268829999999</v>
      </c>
      <c r="J22" s="25">
        <f>VLOOKUP(F22,result!$A$2:$AW$476,'primary energy'!I5,FALSE)</f>
        <v>1.29792379</v>
      </c>
      <c r="K22" s="25">
        <f>VLOOKUP(G22,result!$A$2:$AW$476,'primary energy'!I5,FALSE)</f>
        <v>0.19631681170000001</v>
      </c>
      <c r="L22" s="40">
        <f t="shared" si="3"/>
        <v>19.398509431699999</v>
      </c>
      <c r="N22" s="52">
        <v>0</v>
      </c>
      <c r="O22" s="25">
        <f>O20-O21</f>
        <v>18.982158849685984</v>
      </c>
      <c r="P22" s="77">
        <f>P20-P21</f>
        <v>1.1068119518486699</v>
      </c>
      <c r="Q22" s="25">
        <f>SUM('[1]Demande Format Medpro'!$D$312:$D$313,'[1]Demande Format Medpro'!$D$320:$D$321)</f>
        <v>8.6400000000000005E-2</v>
      </c>
      <c r="R22" s="40">
        <f>SUM(N22:Q22)</f>
        <v>20.175370801534655</v>
      </c>
      <c r="S22" s="25"/>
      <c r="U22" s="4"/>
      <c r="V22" s="4"/>
      <c r="W22" s="4"/>
      <c r="X22" s="4"/>
      <c r="Y22"/>
    </row>
    <row r="23" spans="2:25" x14ac:dyDescent="0.25">
      <c r="C23" s="81" t="s">
        <v>23</v>
      </c>
      <c r="D23" t="s">
        <v>219</v>
      </c>
      <c r="E23" t="s">
        <v>220</v>
      </c>
      <c r="F23" t="s">
        <v>221</v>
      </c>
      <c r="G23" t="s">
        <v>222</v>
      </c>
      <c r="H23" s="10">
        <f>VLOOKUP(D23,result!$A$2:$AW$476,'primary energy'!I5,FALSE)</f>
        <v>0.2043046566</v>
      </c>
      <c r="I23" s="10">
        <f>VLOOKUP(E23,result!$A$2:$AW$476,'primary energy'!I5,FALSE)</f>
        <v>5.9021076409999997</v>
      </c>
      <c r="J23" s="10">
        <f>VLOOKUP(F23,result!$A$2:$AW$476,'primary energy'!I5,FALSE)</f>
        <v>12.77501779</v>
      </c>
      <c r="K23" s="10">
        <f>VLOOKUP(G23,result!$A$2:$AW$476,'primary energy'!I5,FALSE)</f>
        <v>12.434410270000001</v>
      </c>
      <c r="L23" s="39">
        <f>SUM(H23:K23)</f>
        <v>31.315840357599999</v>
      </c>
      <c r="N23" s="50">
        <f>'[1]Bilan 2020'!$U$46</f>
        <v>0</v>
      </c>
      <c r="O23" s="50">
        <f>'[1]Bilan 2020'!$U$41+'[1]Bilan 2020'!$U$42+'[1]Bilan 2020'!$U$43</f>
        <v>5.3179954110546097</v>
      </c>
      <c r="P23" s="50">
        <f>'[1]Bilan 2020'!$U$13</f>
        <v>13.284467058142599</v>
      </c>
      <c r="Q23" s="50">
        <f>'[1]Bilan 2020'!$U$23+'[1]Bilan 2020'!$U$29+SUM('[1]Bilan 2020'!$U$36:$U$40,'[1]Bilan 2020'!$U$44:$U$45)</f>
        <v>12.45396160805684</v>
      </c>
      <c r="R23" s="51">
        <f t="shared" si="2"/>
        <v>31.05642407725405</v>
      </c>
      <c r="S23" s="153"/>
      <c r="U23" s="4"/>
      <c r="V23" s="4"/>
      <c r="W23" s="4"/>
      <c r="X23" s="4"/>
      <c r="Y23"/>
    </row>
    <row r="24" spans="2:25" x14ac:dyDescent="0.25">
      <c r="C24" s="81" t="s">
        <v>24</v>
      </c>
      <c r="D24" t="s">
        <v>223</v>
      </c>
      <c r="E24" t="s">
        <v>224</v>
      </c>
      <c r="F24" t="s">
        <v>225</v>
      </c>
      <c r="G24" t="s">
        <v>226</v>
      </c>
      <c r="H24" s="10">
        <f>VLOOKUP(D24,result!$A$2:$AW$476,'primary energy'!I5,FALSE)</f>
        <v>0</v>
      </c>
      <c r="I24" s="10">
        <f>VLOOKUP(E24,result!$A$2:$AW$476,'primary energy'!I5,FALSE)</f>
        <v>4.310438327</v>
      </c>
      <c r="J24" s="10">
        <f>VLOOKUP(F24,result!$A$2:$AW$476,'primary energy'!I5,FALSE)</f>
        <v>13.94336511</v>
      </c>
      <c r="K24" s="10">
        <f>VLOOKUP(G24,result!$A$2:$AW$476,'primary energy'!I5,FALSE)</f>
        <v>8.6465181700000002</v>
      </c>
      <c r="L24" s="39">
        <f t="shared" ref="L24:L28" si="4">SUM(H24:K24)</f>
        <v>26.900321607000002</v>
      </c>
      <c r="N24" s="50">
        <f>'[1]Bilan 2020'!$V$46</f>
        <v>0</v>
      </c>
      <c r="O24" s="50">
        <f>'[1]Bilan 2020'!$V$41+'[1]Bilan 2020'!$V$42+'[1]Bilan 2020'!$V$43</f>
        <v>2.5563656446401701</v>
      </c>
      <c r="P24" s="50">
        <f>'[1]Bilan 2020'!$V$13</f>
        <v>13.178365476499801</v>
      </c>
      <c r="Q24" s="50">
        <f>'[1]Bilan 2020'!$V$23+'[1]Bilan 2020'!$V$29+SUM('[1]Bilan 2020'!$V$36:$V$40,'[1]Bilan 2020'!$V$44:$V$45)</f>
        <v>8.3206112806333969</v>
      </c>
      <c r="R24" s="51">
        <f t="shared" si="2"/>
        <v>24.055342401773366</v>
      </c>
      <c r="S24" s="153"/>
      <c r="U24" s="4"/>
      <c r="V24" s="4"/>
      <c r="W24" s="4"/>
      <c r="X24" s="4"/>
      <c r="Y24"/>
    </row>
    <row r="25" spans="2:25" x14ac:dyDescent="0.25">
      <c r="C25" s="81" t="s">
        <v>25</v>
      </c>
      <c r="H25" s="10">
        <f>SUM(H26:H28)</f>
        <v>4.1637350982000001</v>
      </c>
      <c r="I25" s="10">
        <f>SUM(I26:I28)</f>
        <v>19.163662461999998</v>
      </c>
      <c r="J25" s="10">
        <f>SUM(J26:J28)</f>
        <v>11.0217049909</v>
      </c>
      <c r="K25" s="10">
        <f>SUM(K26:K28)</f>
        <v>12.763145010200001</v>
      </c>
      <c r="L25" s="39">
        <f t="shared" si="4"/>
        <v>47.112247561299995</v>
      </c>
      <c r="N25" s="50">
        <f>SUM(N26:N28)</f>
        <v>3.5653834298241049</v>
      </c>
      <c r="O25" s="50">
        <f>SUM(O26:O28)</f>
        <v>17.979483361021138</v>
      </c>
      <c r="P25" s="50">
        <f>SUM(P26:P28)</f>
        <v>11.08489304190522</v>
      </c>
      <c r="Q25" s="50">
        <f>SUM(Q26:Q28)</f>
        <v>14.683353197929883</v>
      </c>
      <c r="R25" s="51">
        <f t="shared" si="2"/>
        <v>47.313113030680348</v>
      </c>
      <c r="S25" s="153"/>
      <c r="U25" s="4"/>
      <c r="V25" s="4"/>
      <c r="W25" s="4"/>
      <c r="X25" s="4"/>
      <c r="Y25"/>
    </row>
    <row r="26" spans="2:25" x14ac:dyDescent="0.25">
      <c r="C26" s="80" t="s">
        <v>26</v>
      </c>
      <c r="D26" t="s">
        <v>227</v>
      </c>
      <c r="E26" t="s">
        <v>228</v>
      </c>
      <c r="F26" t="s">
        <v>229</v>
      </c>
      <c r="G26" t="s">
        <v>230</v>
      </c>
      <c r="H26" s="25">
        <f>VLOOKUP(D26,result!$A$2:$AW$476,'primary energy'!I5,FALSE)</f>
        <v>3.442198093</v>
      </c>
      <c r="I26" s="25">
        <f>VLOOKUP(E26,result!$A$2:$AW$476,'primary energy'!I5,FALSE)</f>
        <v>15.660922530000001</v>
      </c>
      <c r="J26" s="25">
        <f>VLOOKUP(F26,result!$A$2:$AW$476,'primary energy'!I5,FALSE)</f>
        <v>10.715738999999999</v>
      </c>
      <c r="K26" s="25">
        <f>VLOOKUP(G26,result!$A$2:$AW$476,'primary energy'!I5,FALSE)</f>
        <v>11.14141219</v>
      </c>
      <c r="L26" s="40">
        <f t="shared" si="4"/>
        <v>40.960271813000006</v>
      </c>
      <c r="N26" s="52">
        <f>'[1]Bilan 2020'!$T$46</f>
        <v>0.34460926494283001</v>
      </c>
      <c r="O26" s="52">
        <f>'[1]Bilan 2020'!$T$41+'[1]Bilan 2020'!$T$42+'[1]Bilan 2020'!$T$43</f>
        <v>1.6824094604778199</v>
      </c>
      <c r="P26" s="52">
        <f>'[1]Bilan 2020'!$T$13</f>
        <v>10.361652160227999</v>
      </c>
      <c r="Q26" s="52">
        <f>'[1]Bilan 2020'!$T$23+'[1]Bilan 2020'!$T$29+SUM('[1]Bilan 2020'!$T$36:$T$40,'[1]Bilan 2020'!$T$44:$T$45)</f>
        <v>14.114124861684077</v>
      </c>
      <c r="R26" s="40">
        <f t="shared" si="2"/>
        <v>26.502795747332726</v>
      </c>
      <c r="S26" s="25"/>
      <c r="U26" s="4"/>
      <c r="V26" s="4"/>
      <c r="W26" s="4"/>
      <c r="X26" s="4"/>
      <c r="Y26"/>
    </row>
    <row r="27" spans="2:25" x14ac:dyDescent="0.25">
      <c r="C27" s="80" t="s">
        <v>312</v>
      </c>
      <c r="D27" t="s">
        <v>313</v>
      </c>
      <c r="E27" t="s">
        <v>314</v>
      </c>
      <c r="F27" t="s">
        <v>315</v>
      </c>
      <c r="G27" t="s">
        <v>316</v>
      </c>
      <c r="H27" s="25">
        <f>VLOOKUP(D27,result!$A$2:$AW$476,'primary energy'!I5,FALSE)</f>
        <v>0.72153700519999997</v>
      </c>
      <c r="I27" s="25">
        <f>VLOOKUP(E27,result!$A$2:$AW$476,'primary energy'!I5,FALSE)</f>
        <v>1.3794960300000001</v>
      </c>
      <c r="J27" s="25">
        <f>VLOOKUP(F27,result!$A$2:$AW$476,'primary energy'!I5,FALSE)</f>
        <v>0</v>
      </c>
      <c r="K27" s="25">
        <f>VLOOKUP(G27,result!$A$2:$AW$476,'primary energy'!I5,FALSE)</f>
        <v>1.2945707479999999</v>
      </c>
      <c r="L27" s="40">
        <f t="shared" ref="L27" si="5">SUM(H27:K27)</f>
        <v>3.3956037831999999</v>
      </c>
      <c r="M27" s="113"/>
      <c r="N27" s="25">
        <f>'[1]Bilan 2020'!$E$51</f>
        <v>3.2185604456107773</v>
      </c>
      <c r="O27" s="25">
        <f>'[1]Bilan 2020'!$E$53</f>
        <v>13.005694811337801</v>
      </c>
      <c r="P27" s="25">
        <v>0</v>
      </c>
      <c r="Q27" s="25">
        <f>'[1]Bilan 2020'!$S$23+'[1]Bilan 2020'!$S$29+SUM('[1]Bilan 2020'!$S$36:$S$40,'[1]Bilan 2020'!$S$44:$S$45)</f>
        <v>0.36564719103425414</v>
      </c>
      <c r="R27" s="40">
        <f t="shared" si="2"/>
        <v>16.58990244798283</v>
      </c>
      <c r="S27" s="25"/>
      <c r="U27" s="4"/>
      <c r="V27" s="4"/>
      <c r="W27" s="4"/>
      <c r="X27" s="4"/>
      <c r="Y27"/>
    </row>
    <row r="28" spans="2:25" x14ac:dyDescent="0.25">
      <c r="C28" s="80" t="s">
        <v>27</v>
      </c>
      <c r="D28" t="s">
        <v>231</v>
      </c>
      <c r="E28" t="s">
        <v>232</v>
      </c>
      <c r="F28" t="s">
        <v>233</v>
      </c>
      <c r="G28" t="s">
        <v>234</v>
      </c>
      <c r="H28" s="25">
        <f>VLOOKUP(D28,result!$A$2:$AW$476,'primary energy'!I5,FALSE)</f>
        <v>0</v>
      </c>
      <c r="I28" s="25">
        <f>VLOOKUP(E28,result!$A$2:$AW$476,'primary energy'!I5,FALSE)</f>
        <v>2.123243902</v>
      </c>
      <c r="J28" s="25">
        <f>VLOOKUP(F28,result!$A$2:$AW$476,'primary energy'!I5,FALSE)</f>
        <v>0.30596599089999998</v>
      </c>
      <c r="K28" s="25">
        <f>VLOOKUP(G28,result!$A$2:$AW$476,'primary energy'!I5,FALSE)</f>
        <v>0.32716207219999999</v>
      </c>
      <c r="L28" s="40">
        <f t="shared" si="4"/>
        <v>2.7563719651</v>
      </c>
      <c r="N28" s="52">
        <f>'[1]Bilan 2020'!$S$46</f>
        <v>2.2137192704974398E-3</v>
      </c>
      <c r="O28" s="52">
        <f>'[1]Bilan 2020'!$S$41+'[1]Bilan 2020'!$S$42+'[1]Bilan 2020'!$S$43</f>
        <v>3.2913790892055199</v>
      </c>
      <c r="P28" s="52">
        <f>'[1]Bilan 2020'!$S$13</f>
        <v>0.723240881677221</v>
      </c>
      <c r="Q28" s="52">
        <f>'[1]Bilan 2020'!$S$23+'[1]Bilan 2020'!$S$29+'[1]Bilan 2020'!$S$45</f>
        <v>0.20358114521155013</v>
      </c>
      <c r="R28" s="40">
        <f t="shared" si="2"/>
        <v>4.2204148353647888</v>
      </c>
      <c r="S28" s="25"/>
      <c r="U28" s="4"/>
      <c r="V28" s="4"/>
      <c r="W28" s="4"/>
      <c r="X28" s="4"/>
      <c r="Y28"/>
    </row>
    <row r="29" spans="2:25" x14ac:dyDescent="0.25">
      <c r="C29" s="12" t="s">
        <v>28</v>
      </c>
      <c r="H29" s="12">
        <f>SUM(H20,H23:H25)</f>
        <v>4.3680397547999998</v>
      </c>
      <c r="I29" s="12">
        <f>SUM(I20,I23:I25)</f>
        <v>71.253025219999998</v>
      </c>
      <c r="J29" s="12">
        <f>SUM(J20,J23:J25)</f>
        <v>39.0772494717</v>
      </c>
      <c r="K29" s="12">
        <f>SUM(K20,K23:K25)</f>
        <v>34.0404343077346</v>
      </c>
      <c r="L29" s="41">
        <f>SUM(H29:K29)</f>
        <v>148.73874875423459</v>
      </c>
      <c r="N29" s="53">
        <f>N20+N23+N24+N25</f>
        <v>3.5653834298241049</v>
      </c>
      <c r="O29" s="53">
        <f>O20+O23+O24+O25</f>
        <v>67.966203266401905</v>
      </c>
      <c r="P29" s="53">
        <f>P20+P23+P24+P25</f>
        <v>38.746737528396288</v>
      </c>
      <c r="Q29" s="53">
        <f>Q20+Q23+Q24+Q25</f>
        <v>35.534338084831063</v>
      </c>
      <c r="R29" s="56">
        <f t="shared" si="2"/>
        <v>145.81266230945337</v>
      </c>
      <c r="S29" s="174"/>
      <c r="U29" s="4"/>
      <c r="V29" s="4"/>
      <c r="W29" s="4"/>
      <c r="X29" s="4"/>
      <c r="Y29"/>
    </row>
    <row r="30" spans="2:25" s="4" customFormat="1" x14ac:dyDescent="0.25">
      <c r="H30" s="113"/>
      <c r="I30" s="113"/>
      <c r="J30" s="113"/>
      <c r="K30" s="113"/>
      <c r="L30" s="113"/>
      <c r="M30" s="113"/>
      <c r="N30" s="172">
        <f>N29-'[1]Bilan 2020'!$G$46</f>
        <v>0</v>
      </c>
      <c r="O30" s="172">
        <f>O29-SUM('[1]Bilan 2020'!$S$41:$W$43,'[1]Bilan 2020'!$E$53)</f>
        <v>0</v>
      </c>
      <c r="P30" s="172">
        <f>P29-'[1]Bilan 2020'!$R$13</f>
        <v>0</v>
      </c>
      <c r="Q30" s="173">
        <f>Q29-SUM('[1]Bilan 2020'!$R$23,'[1]Bilan 2020'!$R$29,'[1]Bilan 2020'!$S$36:$W$40,'[1]Bilan 2020'!$S$45:$W$45)</f>
        <v>0.15256366169189306</v>
      </c>
      <c r="R30" s="113"/>
      <c r="S30" s="184"/>
      <c r="T30" s="8"/>
    </row>
    <row r="31" spans="2:25" s="4" customFormat="1" x14ac:dyDescent="0.25"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84"/>
      <c r="T31" s="8"/>
    </row>
    <row r="32" spans="2:25" s="4" customFormat="1" x14ac:dyDescent="0.25"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84"/>
      <c r="T32" s="8"/>
    </row>
    <row r="33" spans="2:25" ht="31.5" x14ac:dyDescent="0.35">
      <c r="C33" s="82">
        <v>2025</v>
      </c>
      <c r="H33" s="157" t="s">
        <v>39</v>
      </c>
      <c r="I33" s="157" t="s">
        <v>322</v>
      </c>
      <c r="J33" s="157" t="s">
        <v>41</v>
      </c>
      <c r="K33" s="157" t="s">
        <v>321</v>
      </c>
      <c r="L33" s="38" t="s">
        <v>2</v>
      </c>
      <c r="M33" s="113"/>
      <c r="N33" s="157" t="s">
        <v>39</v>
      </c>
      <c r="O33" s="157" t="s">
        <v>322</v>
      </c>
      <c r="P33" s="157" t="s">
        <v>41</v>
      </c>
      <c r="Q33" s="157" t="s">
        <v>321</v>
      </c>
      <c r="R33" s="38" t="s">
        <v>2</v>
      </c>
      <c r="S33" s="37"/>
      <c r="U33" s="4"/>
      <c r="V33" s="4"/>
      <c r="W33" s="4"/>
      <c r="X33" s="4"/>
      <c r="Y33"/>
    </row>
    <row r="34" spans="2:25" x14ac:dyDescent="0.25">
      <c r="C34" s="81" t="s">
        <v>20</v>
      </c>
      <c r="H34" s="10">
        <f>SUM(H35:H36)</f>
        <v>0</v>
      </c>
      <c r="I34" s="10">
        <f>SUM(I35:I36)</f>
        <v>40.32656995</v>
      </c>
      <c r="J34" s="10">
        <f>SUM(J35:J36)</f>
        <v>1.5154420594</v>
      </c>
      <c r="K34" s="10">
        <f>SUM(K35:K36)</f>
        <v>0.19679890462550001</v>
      </c>
      <c r="L34" s="39">
        <f>SUM(H34:K34)</f>
        <v>42.038810914025504</v>
      </c>
      <c r="M34" s="113"/>
      <c r="N34" s="50">
        <f>'[1]Bilan 2025'!$W$46</f>
        <v>0</v>
      </c>
      <c r="O34" s="50">
        <f>'[1]Bilan 2025'!$W$41+'[1]Bilan 2025'!$W$42+'[1]Bilan 2025'!$W$43</f>
        <v>40.833886773869843</v>
      </c>
      <c r="P34" s="160">
        <f>'[1]Bilan 2025'!$W$13</f>
        <v>1.47291195184867</v>
      </c>
      <c r="Q34" s="50">
        <f>'[1]Bilan 2025'!$W$23+'[1]Bilan 2025'!$W$29+'[1]Bilan 2025'!$W$45</f>
        <v>8.0284074027079294E-2</v>
      </c>
      <c r="R34" s="51">
        <f t="shared" ref="R34:R43" si="6">SUM(N34:Q34)</f>
        <v>42.387082799745592</v>
      </c>
      <c r="S34" s="153"/>
      <c r="U34" s="4"/>
      <c r="V34" s="4"/>
      <c r="W34" s="4"/>
      <c r="X34" s="4"/>
      <c r="Y34"/>
    </row>
    <row r="35" spans="2:25" x14ac:dyDescent="0.25">
      <c r="C35" s="79" t="s">
        <v>21</v>
      </c>
      <c r="D35" t="s">
        <v>211</v>
      </c>
      <c r="E35" t="s">
        <v>212</v>
      </c>
      <c r="F35" t="s">
        <v>213</v>
      </c>
      <c r="G35" t="s">
        <v>214</v>
      </c>
      <c r="H35" s="25">
        <f>VLOOKUP(D35,result!$A$2:$AW$476,'primary energy'!N5,FALSE)</f>
        <v>0</v>
      </c>
      <c r="I35" s="25">
        <f>VLOOKUP(E35,result!$A$2:$AW$476,'primary energy'!N5,FALSE)</f>
        <v>23.200666460000001</v>
      </c>
      <c r="J35" s="25">
        <f>VLOOKUP(F35,result!$A$2:$AW$476,'primary energy'!N5,FALSE)</f>
        <v>0.1182835894</v>
      </c>
      <c r="K35" s="25">
        <f>VLOOKUP(G51,result!$A$2:$AW$476,'primary energy'!N5,FALSE)</f>
        <v>7.14247255E-5</v>
      </c>
      <c r="L35" s="40">
        <f t="shared" ref="L35:L36" si="7">SUM(H35:K35)</f>
        <v>23.319021474125503</v>
      </c>
      <c r="M35" s="113"/>
      <c r="N35" s="52">
        <v>0</v>
      </c>
      <c r="O35" s="25">
        <f>SUM('[1]Demande Format Medpro'!$E$301:$E$303,'[1]Demande Format Medpro'!$C$324)</f>
        <v>21.942299999999999</v>
      </c>
      <c r="P35" s="77">
        <f>'[1]Demande Format Medpro'!$E$306</f>
        <v>0.30990000000000001</v>
      </c>
      <c r="Q35" s="25">
        <f>SUM('[1]Demande Format Medpro'!$E$303:$E$304)</f>
        <v>0.13489999999999999</v>
      </c>
      <c r="R35" s="40">
        <f t="shared" si="6"/>
        <v>22.387099999999997</v>
      </c>
      <c r="S35" s="25"/>
      <c r="U35" s="4"/>
      <c r="V35" s="4"/>
      <c r="W35" s="4"/>
      <c r="X35" s="4"/>
      <c r="Y35"/>
    </row>
    <row r="36" spans="2:25" x14ac:dyDescent="0.25">
      <c r="C36" s="80" t="s">
        <v>22</v>
      </c>
      <c r="D36" t="s">
        <v>215</v>
      </c>
      <c r="E36" t="s">
        <v>216</v>
      </c>
      <c r="F36" t="s">
        <v>217</v>
      </c>
      <c r="G36" t="s">
        <v>218</v>
      </c>
      <c r="H36" s="25">
        <f>VLOOKUP(D36,result!$A$2:$AW$476,'primary energy'!N5,FALSE)</f>
        <v>0</v>
      </c>
      <c r="I36" s="25">
        <f>VLOOKUP(E36,result!$A$2:$AW$476,'primary energy'!N5,FALSE)</f>
        <v>17.125903489999999</v>
      </c>
      <c r="J36" s="25">
        <f>VLOOKUP(F36,result!$A$2:$AW$476,'primary energy'!N5,FALSE)</f>
        <v>1.3971584699999999</v>
      </c>
      <c r="K36" s="25">
        <f>VLOOKUP(G36,result!$A$2:$AW$476,'primary energy'!N5,FALSE)</f>
        <v>0.1967274799</v>
      </c>
      <c r="L36" s="40">
        <f t="shared" si="7"/>
        <v>18.719789439900001</v>
      </c>
      <c r="M36" s="113"/>
      <c r="N36" s="52">
        <v>0</v>
      </c>
      <c r="O36" s="25">
        <f>O34-O35</f>
        <v>18.891586773869843</v>
      </c>
      <c r="P36" s="77">
        <f>P34-P35</f>
        <v>1.1630119518486699</v>
      </c>
      <c r="Q36" s="25">
        <f>SUM('[1]Demande Format Medpro'!$E$312:$E$313,'[1]Demande Format Medpro'!$E$320:$E$321)</f>
        <v>9.1900000000000009E-2</v>
      </c>
      <c r="R36" s="40">
        <f t="shared" si="6"/>
        <v>20.146498725718512</v>
      </c>
      <c r="S36" s="25"/>
      <c r="U36" s="4"/>
      <c r="V36" s="4"/>
      <c r="W36" s="4"/>
      <c r="X36" s="4"/>
      <c r="Y36"/>
    </row>
    <row r="37" spans="2:25" x14ac:dyDescent="0.25">
      <c r="C37" s="81" t="s">
        <v>23</v>
      </c>
      <c r="D37" t="s">
        <v>219</v>
      </c>
      <c r="E37" t="s">
        <v>220</v>
      </c>
      <c r="F37" t="s">
        <v>221</v>
      </c>
      <c r="G37" t="s">
        <v>222</v>
      </c>
      <c r="H37" s="10">
        <f>VLOOKUP(D37,result!$A$2:$AW$476,'primary energy'!N5,FALSE)</f>
        <v>0.1765990929</v>
      </c>
      <c r="I37" s="10">
        <f>VLOOKUP(E37,result!$A$2:$AW$476,'primary energy'!N5,FALSE)</f>
        <v>5.3488051470000002</v>
      </c>
      <c r="J37" s="10">
        <f>VLOOKUP(F37,result!$A$2:$AW$476,'primary energy'!N5,FALSE)</f>
        <v>12.751911890000001</v>
      </c>
      <c r="K37" s="10">
        <f>VLOOKUP(G37,result!$A$2:$AW$476,'primary energy'!N5,FALSE)</f>
        <v>10.966832480000001</v>
      </c>
      <c r="L37" s="39">
        <f>SUM(H37:K37)</f>
        <v>29.244148609900002</v>
      </c>
      <c r="M37" s="113"/>
      <c r="N37" s="50">
        <f>'[1]Bilan 2025'!$U$46</f>
        <v>0</v>
      </c>
      <c r="O37" s="50">
        <f>'[1]Bilan 2025'!$U$41+'[1]Bilan 2025'!$U$42+'[1]Bilan 2025'!$U$43</f>
        <v>4.5177954110546104</v>
      </c>
      <c r="P37" s="50">
        <f>'[1]Bilan 2025'!$U$13</f>
        <v>13.166367058142599</v>
      </c>
      <c r="Q37" s="50">
        <f>'[1]Bilan 2025'!$U$23+'[1]Bilan 2025'!$U$29+SUM('[1]Bilan 2025'!$U$36:$U$40,'[1]Bilan 2025'!$U$44:$U$45)</f>
        <v>11.84844535856768</v>
      </c>
      <c r="R37" s="51">
        <f t="shared" si="6"/>
        <v>29.532607827764892</v>
      </c>
      <c r="S37" s="153"/>
      <c r="U37" s="4"/>
      <c r="V37" s="4"/>
      <c r="W37" s="4"/>
      <c r="X37" s="4"/>
      <c r="Y37"/>
    </row>
    <row r="38" spans="2:25" x14ac:dyDescent="0.25">
      <c r="C38" s="81" t="s">
        <v>24</v>
      </c>
      <c r="D38" t="s">
        <v>223</v>
      </c>
      <c r="E38" t="s">
        <v>224</v>
      </c>
      <c r="F38" t="s">
        <v>225</v>
      </c>
      <c r="G38" t="s">
        <v>226</v>
      </c>
      <c r="H38" s="10">
        <f>VLOOKUP(D38,result!$A$2:$AW$476,'primary energy'!N5,FALSE)</f>
        <v>0</v>
      </c>
      <c r="I38" s="10">
        <f>VLOOKUP(E38,result!$A$2:$AW$476,'primary energy'!N5,FALSE)</f>
        <v>4.1005189700000004</v>
      </c>
      <c r="J38" s="10">
        <f>VLOOKUP(F38,result!$A$2:$AW$476,'primary energy'!N5,FALSE)</f>
        <v>13.41658013</v>
      </c>
      <c r="K38" s="10">
        <f>VLOOKUP(G38,result!$A$2:$AW$476,'primary energy'!N5,FALSE)</f>
        <v>7.3700393269999998</v>
      </c>
      <c r="L38" s="39">
        <f t="shared" ref="L38:L42" si="8">SUM(H38:K38)</f>
        <v>24.887138427</v>
      </c>
      <c r="M38" s="113"/>
      <c r="N38" s="50">
        <f>'[1]Bilan 2025'!$V$46</f>
        <v>0</v>
      </c>
      <c r="O38" s="50">
        <f>'[1]Bilan 2025'!$V$41+'[1]Bilan 2025'!$V$42+'[1]Bilan 2025'!$V$43</f>
        <v>2.1334656446401699</v>
      </c>
      <c r="P38" s="50">
        <f>'[1]Bilan 2025'!$V$13</f>
        <v>13.7787654764998</v>
      </c>
      <c r="Q38" s="50">
        <f>'[1]Bilan 2025'!$V$23+'[1]Bilan 2025'!$V$29+SUM('[1]Bilan 2025'!$V$36:$V$40,'[1]Bilan 2025'!$V$44:$V$45)</f>
        <v>7.6944373298370508</v>
      </c>
      <c r="R38" s="51">
        <f t="shared" si="6"/>
        <v>23.606668450977018</v>
      </c>
      <c r="S38" s="153"/>
      <c r="U38" s="4"/>
      <c r="V38" s="4"/>
      <c r="W38" s="4"/>
      <c r="X38" s="4"/>
      <c r="Y38"/>
    </row>
    <row r="39" spans="2:25" x14ac:dyDescent="0.25">
      <c r="C39" s="81" t="s">
        <v>25</v>
      </c>
      <c r="H39" s="10">
        <f>SUM(H40:H42)</f>
        <v>4.2243850717999996</v>
      </c>
      <c r="I39" s="10">
        <f>SUM(I40:I42)</f>
        <v>18.547792782000002</v>
      </c>
      <c r="J39" s="10">
        <f>SUM(J40:J42)</f>
        <v>11.2202152146</v>
      </c>
      <c r="K39" s="10">
        <f>SUM(K40:K42)</f>
        <v>12.2431389241</v>
      </c>
      <c r="L39" s="39">
        <f t="shared" si="8"/>
        <v>46.235531992500007</v>
      </c>
      <c r="M39" s="113"/>
      <c r="N39" s="50">
        <f>SUM(N40:N42)</f>
        <v>3.1874504493190567</v>
      </c>
      <c r="O39" s="50">
        <f>SUM(O40:O42)</f>
        <v>17.64096349240236</v>
      </c>
      <c r="P39" s="50">
        <f>SUM(P40:P42)</f>
        <v>11.246972610828134</v>
      </c>
      <c r="Q39" s="50">
        <f>SUM(Q40:Q42)</f>
        <v>15.706122042873465</v>
      </c>
      <c r="R39" s="51">
        <f t="shared" si="6"/>
        <v>47.781508595423013</v>
      </c>
      <c r="S39" s="153"/>
      <c r="U39" s="4"/>
      <c r="V39" s="4"/>
      <c r="W39" s="4"/>
      <c r="X39" s="4"/>
      <c r="Y39"/>
    </row>
    <row r="40" spans="2:25" x14ac:dyDescent="0.25">
      <c r="C40" s="80" t="s">
        <v>26</v>
      </c>
      <c r="D40" t="s">
        <v>227</v>
      </c>
      <c r="E40" t="s">
        <v>228</v>
      </c>
      <c r="F40" t="s">
        <v>229</v>
      </c>
      <c r="G40" t="s">
        <v>230</v>
      </c>
      <c r="H40" s="25">
        <f>VLOOKUP(D40,result!$A$2:$AW$476,'primary energy'!N5,FALSE)</f>
        <v>3.4866383509999999</v>
      </c>
      <c r="I40" s="25">
        <f>VLOOKUP(E40,result!$A$2:$AW$476,'primary energy'!N5,FALSE)</f>
        <v>15.124228670000001</v>
      </c>
      <c r="J40" s="25">
        <f>VLOOKUP(F40,result!$A$2:$AW$476,'primary energy'!N5,FALSE)</f>
        <v>10.907865279999999</v>
      </c>
      <c r="K40" s="25">
        <f>VLOOKUP(G40,result!$A$2:$AW$476,'primary energy'!N5,FALSE)</f>
        <v>10.63562634</v>
      </c>
      <c r="L40" s="40">
        <f t="shared" si="8"/>
        <v>40.154358641000002</v>
      </c>
      <c r="M40" s="113"/>
      <c r="N40" s="52">
        <f>'[1]Bilan 2025'!$T$46</f>
        <v>4.9709264942829498E-2</v>
      </c>
      <c r="O40" s="52">
        <f>'[1]Bilan 2025'!$T$41+'[1]Bilan 2025'!$T$42+'[1]Bilan 2025'!$T$43</f>
        <v>1.0148094604778199</v>
      </c>
      <c r="P40" s="52">
        <f>'[1]Bilan 2025'!$T$13</f>
        <v>10.545152160228</v>
      </c>
      <c r="Q40" s="52">
        <f>'[1]Bilan 2025'!$T$23+'[1]Bilan 2025'!$T$29+SUM('[1]Bilan 2025'!$T$36:$T$40,'[1]Bilan 2025'!$T$44:$T$45)</f>
        <v>15.143924861684088</v>
      </c>
      <c r="R40" s="40">
        <f t="shared" si="6"/>
        <v>26.753595747332739</v>
      </c>
      <c r="S40" s="25"/>
      <c r="U40" s="4"/>
      <c r="V40" s="4"/>
      <c r="W40" s="4"/>
      <c r="X40" s="4"/>
      <c r="Y40"/>
    </row>
    <row r="41" spans="2:25" x14ac:dyDescent="0.25">
      <c r="C41" s="80" t="s">
        <v>312</v>
      </c>
      <c r="D41" t="s">
        <v>313</v>
      </c>
      <c r="E41" t="s">
        <v>314</v>
      </c>
      <c r="F41" t="s">
        <v>315</v>
      </c>
      <c r="G41" t="s">
        <v>316</v>
      </c>
      <c r="H41" s="25">
        <f>VLOOKUP(D41,result!$A$2:$AW$476,'primary energy'!N5,FALSE)</f>
        <v>0.73774672080000003</v>
      </c>
      <c r="I41" s="25">
        <f>VLOOKUP(E41,result!$A$2:$AW$476,'primary energy'!N5,FALSE)</f>
        <v>1.3809341879999999</v>
      </c>
      <c r="J41" s="25">
        <f>VLOOKUP(F41,result!$A$2:$AW$476,'primary energy'!N5,FALSE)</f>
        <v>0</v>
      </c>
      <c r="K41" s="25">
        <f>VLOOKUP(G41,result!$A$2:$AW$476,'primary energy'!N5,FALSE)</f>
        <v>1.296124598</v>
      </c>
      <c r="L41" s="40">
        <f t="shared" ref="L41" si="9">SUM(H41:K41)</f>
        <v>3.4148055068000001</v>
      </c>
      <c r="M41" s="113"/>
      <c r="N41" s="25">
        <f>'[1]Bilan 2025'!$E$51</f>
        <v>3.1355274651057297</v>
      </c>
      <c r="O41" s="25">
        <f>'[1]Bilan 2025'!$E$53</f>
        <v>13.4270982361849</v>
      </c>
      <c r="P41" s="25">
        <v>0</v>
      </c>
      <c r="Q41" s="25">
        <f>'[1]Bilan 2025'!$S$23+'[1]Bilan 2025'!$S$29+SUM('[1]Bilan 2025'!$S$36:$S$40,'[1]Bilan 2025'!$S$44:$S$45)</f>
        <v>0.36397986945796112</v>
      </c>
      <c r="R41" s="40">
        <f t="shared" si="6"/>
        <v>16.926605570748588</v>
      </c>
      <c r="S41" s="25"/>
      <c r="U41" s="4"/>
      <c r="V41" s="4"/>
      <c r="W41" s="4"/>
      <c r="X41" s="4"/>
      <c r="Y41"/>
    </row>
    <row r="42" spans="2:25" x14ac:dyDescent="0.25">
      <c r="C42" s="80" t="s">
        <v>27</v>
      </c>
      <c r="D42" t="s">
        <v>231</v>
      </c>
      <c r="E42" t="s">
        <v>232</v>
      </c>
      <c r="F42" t="s">
        <v>233</v>
      </c>
      <c r="G42" t="s">
        <v>234</v>
      </c>
      <c r="H42" s="25">
        <f>VLOOKUP(D42,result!$A$2:$AW$476,'primary energy'!N5,FALSE)</f>
        <v>0</v>
      </c>
      <c r="I42" s="25">
        <f>VLOOKUP(E42,result!$A$2:$AW$476,'primary energy'!N5,FALSE)</f>
        <v>2.0426299239999999</v>
      </c>
      <c r="J42" s="25">
        <f>VLOOKUP(F42,result!$A$2:$AW$476,'primary energy'!N5,FALSE)</f>
        <v>0.31234993459999999</v>
      </c>
      <c r="K42" s="25">
        <f>VLOOKUP(G42,result!$A$2:$AW$476,'primary energy'!N5,FALSE)</f>
        <v>0.31138798610000001</v>
      </c>
      <c r="L42" s="40">
        <f t="shared" si="8"/>
        <v>2.6663678446999999</v>
      </c>
      <c r="M42" s="113"/>
      <c r="N42" s="52">
        <f>'[1]Bilan 2025'!$S$46</f>
        <v>2.2137192704974398E-3</v>
      </c>
      <c r="O42" s="52">
        <f>'[1]Bilan 2025'!$S$41+'[1]Bilan 2025'!$S$42+'[1]Bilan 2025'!$S$43</f>
        <v>3.1990557957396399</v>
      </c>
      <c r="P42" s="52">
        <f>'[1]Bilan 2025'!$S$13</f>
        <v>0.70182045060013498</v>
      </c>
      <c r="Q42" s="52">
        <f>'[1]Bilan 2025'!$S$23+'[1]Bilan 2025'!$S$29+'[1]Bilan 2025'!$S$45</f>
        <v>0.19821731173141713</v>
      </c>
      <c r="R42" s="40">
        <f t="shared" si="6"/>
        <v>4.1013072773416894</v>
      </c>
      <c r="S42" s="25"/>
      <c r="U42" s="4"/>
      <c r="V42" s="4"/>
      <c r="W42" s="4"/>
      <c r="X42" s="4"/>
      <c r="Y42"/>
    </row>
    <row r="43" spans="2:25" x14ac:dyDescent="0.25">
      <c r="C43" s="12" t="s">
        <v>28</v>
      </c>
      <c r="H43" s="12">
        <f>SUM(H34,H37:H39)</f>
        <v>4.4009841646999996</v>
      </c>
      <c r="I43" s="12">
        <f>SUM(I34,I37:I39)</f>
        <v>68.323686849000012</v>
      </c>
      <c r="J43" s="12">
        <f>SUM(J34,J37:J39)</f>
        <v>38.904149294</v>
      </c>
      <c r="K43" s="12">
        <f>SUM(K34,K37:K39)</f>
        <v>30.776809635725499</v>
      </c>
      <c r="L43" s="41">
        <f>SUM(H43:K43)</f>
        <v>142.40562994342551</v>
      </c>
      <c r="M43" s="113"/>
      <c r="N43" s="53">
        <f>N34+N37+N38+N39</f>
        <v>3.1874504493190567</v>
      </c>
      <c r="O43" s="53">
        <f>O34+O37+O38+O39</f>
        <v>65.126111321966988</v>
      </c>
      <c r="P43" s="53">
        <f>P34+P37+P38+P39</f>
        <v>39.665017097319208</v>
      </c>
      <c r="Q43" s="53">
        <f>Q34+Q37+Q38+Q39</f>
        <v>35.329288805305275</v>
      </c>
      <c r="R43" s="56">
        <f t="shared" si="6"/>
        <v>143.30786767391052</v>
      </c>
      <c r="S43" s="174"/>
      <c r="U43" s="4"/>
      <c r="V43" s="4"/>
      <c r="W43" s="4"/>
      <c r="X43" s="4"/>
      <c r="Y43"/>
    </row>
    <row r="44" spans="2:25" s="4" customFormat="1" x14ac:dyDescent="0.25">
      <c r="H44" s="113"/>
      <c r="I44" s="113"/>
      <c r="J44" s="113"/>
      <c r="K44" s="113"/>
      <c r="L44" s="113"/>
      <c r="M44" s="113"/>
      <c r="N44" s="172">
        <f>N43-'[1]Bilan 2025'!$G$46</f>
        <v>0</v>
      </c>
      <c r="O44" s="172">
        <f>O43-SUM('[1]Bilan 2025'!$S$41:$W$43,'[1]Bilan 2025'!$E$53)</f>
        <v>0</v>
      </c>
      <c r="P44" s="172">
        <f>P43-'[1]Bilan 2025'!$R$13</f>
        <v>0</v>
      </c>
      <c r="Q44" s="173">
        <f>Q43-SUM('[1]Bilan 2025'!$R$23,'[1]Bilan 2025'!$R$29,'[1]Bilan 2025'!$S$36:$W$40,'[1]Bilan 2025'!$S$45:$W$45)</f>
        <v>0.14719982821178235</v>
      </c>
      <c r="R44" s="113"/>
      <c r="S44" s="184"/>
      <c r="T44" s="8"/>
    </row>
    <row r="45" spans="2:25" s="4" customFormat="1" x14ac:dyDescent="0.25"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84"/>
      <c r="T45" s="8"/>
    </row>
    <row r="46" spans="2:25" s="4" customFormat="1" x14ac:dyDescent="0.25">
      <c r="B46" s="169" t="s">
        <v>70</v>
      </c>
      <c r="H46" s="113"/>
      <c r="I46" s="113"/>
      <c r="J46" s="113"/>
      <c r="K46" s="113"/>
      <c r="L46" s="113"/>
      <c r="M46" s="113"/>
      <c r="N46" s="187"/>
      <c r="O46" s="187"/>
      <c r="P46" s="187"/>
      <c r="Q46" s="187"/>
      <c r="R46" s="113"/>
      <c r="S46" s="184"/>
      <c r="T46" s="8"/>
    </row>
    <row r="47" spans="2:25" s="4" customFormat="1" x14ac:dyDescent="0.25">
      <c r="B47" s="170" t="s">
        <v>44</v>
      </c>
      <c r="C47" s="170"/>
      <c r="D47" s="170"/>
      <c r="E47" s="170"/>
      <c r="F47" s="170"/>
      <c r="G47" s="170"/>
      <c r="H47" s="171"/>
      <c r="I47" s="171"/>
      <c r="J47" s="171"/>
      <c r="K47" s="171"/>
      <c r="L47" s="171"/>
      <c r="M47" s="171"/>
      <c r="N47" s="188"/>
      <c r="O47" s="188"/>
      <c r="P47" s="188"/>
      <c r="Q47" s="188"/>
      <c r="R47" s="113"/>
      <c r="S47" s="185"/>
      <c r="T47" s="8"/>
    </row>
    <row r="48" spans="2:25" s="4" customFormat="1" x14ac:dyDescent="0.25">
      <c r="S48" s="8"/>
      <c r="T48" s="8"/>
    </row>
    <row r="49" spans="2:25" ht="31.5" x14ac:dyDescent="0.35">
      <c r="C49" s="82">
        <v>2030</v>
      </c>
      <c r="H49" s="157" t="s">
        <v>39</v>
      </c>
      <c r="I49" s="157" t="s">
        <v>322</v>
      </c>
      <c r="J49" s="157" t="s">
        <v>41</v>
      </c>
      <c r="K49" s="157" t="s">
        <v>321</v>
      </c>
      <c r="L49" s="38" t="s">
        <v>2</v>
      </c>
      <c r="N49" s="157" t="s">
        <v>39</v>
      </c>
      <c r="O49" s="157" t="s">
        <v>322</v>
      </c>
      <c r="P49" s="157" t="s">
        <v>41</v>
      </c>
      <c r="Q49" s="157" t="s">
        <v>321</v>
      </c>
      <c r="R49" s="38" t="s">
        <v>2</v>
      </c>
      <c r="S49" s="37"/>
      <c r="U49" s="4"/>
      <c r="V49" s="4"/>
      <c r="W49" s="4"/>
      <c r="X49" s="4"/>
      <c r="Y49"/>
    </row>
    <row r="50" spans="2:25" x14ac:dyDescent="0.25">
      <c r="C50" s="81" t="s">
        <v>20</v>
      </c>
      <c r="H50" s="10">
        <f>SUM(H51:H52)</f>
        <v>0</v>
      </c>
      <c r="I50" s="10">
        <f>SUM(I51:I52)</f>
        <v>39.669062890000006</v>
      </c>
      <c r="J50" s="10">
        <f>SUM(J51:J52)</f>
        <v>1.7986264199999999</v>
      </c>
      <c r="K50" s="10">
        <f>SUM(K51:K52)</f>
        <v>0.2041694612404</v>
      </c>
      <c r="L50" s="39">
        <f>SUM(H50:K50)</f>
        <v>41.671858771240402</v>
      </c>
      <c r="N50" s="50">
        <f>'[1]Bilan 2030'!$W$46</f>
        <v>0</v>
      </c>
      <c r="O50" s="50">
        <f>'[1]Bilan 2030'!$W$41+'[1]Bilan 2030'!$W$42+'[1]Bilan 2030'!$W$43</f>
        <v>39.609840360351086</v>
      </c>
      <c r="P50" s="160">
        <f>'[1]Bilan 2030'!$W$13</f>
        <v>1.9334119518486701</v>
      </c>
      <c r="Q50" s="50">
        <f>'[1]Bilan 2030'!$W$23+'[1]Bilan 2030'!$W$29+'[1]Bilan 2030'!$W$45</f>
        <v>8.4730487545842795E-2</v>
      </c>
      <c r="R50" s="51">
        <f t="shared" ref="R50:R59" si="10">SUM(N50:Q50)</f>
        <v>41.627982799745595</v>
      </c>
      <c r="S50" s="186"/>
      <c r="U50" s="4"/>
      <c r="V50" s="4"/>
      <c r="W50" s="4"/>
      <c r="X50" s="4"/>
      <c r="Y50"/>
    </row>
    <row r="51" spans="2:25" x14ac:dyDescent="0.25">
      <c r="C51" s="79" t="s">
        <v>21</v>
      </c>
      <c r="D51" t="s">
        <v>211</v>
      </c>
      <c r="E51" t="s">
        <v>212</v>
      </c>
      <c r="F51" t="s">
        <v>213</v>
      </c>
      <c r="G51" t="s">
        <v>214</v>
      </c>
      <c r="H51" s="25">
        <f>VLOOKUP(D51,result!$A$2:$AW$476,'primary energy'!S5,FALSE)</f>
        <v>0</v>
      </c>
      <c r="I51" s="25">
        <f>VLOOKUP(E51,result!$A$2:$AW$476,'primary energy'!S5,FALSE)</f>
        <v>22.261912760000001</v>
      </c>
      <c r="J51" s="25">
        <f>VLOOKUP(F51,result!$A$2:$AW$476,'primary energy'!S5,FALSE)</f>
        <v>0.27963836199999997</v>
      </c>
      <c r="K51" s="25">
        <f>VLOOKUP(G51,result!$A$2:$AW$476,'primary energy'!S5,FALSE)</f>
        <v>9.9478740400000003E-5</v>
      </c>
      <c r="L51" s="40">
        <f t="shared" ref="L51:L58" si="11">SUM(H51:K51)</f>
        <v>22.5416506007404</v>
      </c>
      <c r="N51" s="52">
        <v>0</v>
      </c>
      <c r="O51" s="25">
        <f>SUM('[1]Demande Format Medpro'!$F$301:$F$303,'[1]Demande Format Medpro'!$C$324)</f>
        <v>20.634</v>
      </c>
      <c r="P51" s="77">
        <f>'[1]Demande Format Medpro'!$F$306</f>
        <v>0.69589999999999996</v>
      </c>
      <c r="Q51" s="25">
        <f>SUM('[1]Demande Format Medpro'!$F$303:$F$304)</f>
        <v>5.0000000000000001E-4</v>
      </c>
      <c r="R51" s="40">
        <f t="shared" si="10"/>
        <v>21.330400000000001</v>
      </c>
      <c r="S51" s="25"/>
      <c r="U51" s="4"/>
      <c r="V51" s="4"/>
      <c r="W51" s="4"/>
      <c r="X51" s="4"/>
      <c r="Y51"/>
    </row>
    <row r="52" spans="2:25" x14ac:dyDescent="0.25">
      <c r="C52" s="80" t="s">
        <v>22</v>
      </c>
      <c r="D52" t="s">
        <v>215</v>
      </c>
      <c r="E52" t="s">
        <v>216</v>
      </c>
      <c r="F52" t="s">
        <v>217</v>
      </c>
      <c r="G52" t="s">
        <v>218</v>
      </c>
      <c r="H52" s="25">
        <f>VLOOKUP(D52,result!$A$2:$AW$476,'primary energy'!S5,FALSE)</f>
        <v>0</v>
      </c>
      <c r="I52" s="25">
        <f>VLOOKUP(E52,result!$A$2:$AW$476,'primary energy'!S5,FALSE)</f>
        <v>17.407150130000002</v>
      </c>
      <c r="J52" s="25">
        <f>VLOOKUP(F52,result!$A$2:$AW$476,'primary energy'!S5,FALSE)</f>
        <v>1.5189880579999999</v>
      </c>
      <c r="K52" s="25">
        <f>VLOOKUP(G52,result!$A$2:$AW$476,'primary energy'!S5,FALSE)</f>
        <v>0.2040699825</v>
      </c>
      <c r="L52" s="40">
        <f t="shared" si="11"/>
        <v>19.130208170500001</v>
      </c>
      <c r="N52" s="52">
        <v>0</v>
      </c>
      <c r="O52" s="25">
        <f>O50-O51</f>
        <v>18.975840360351086</v>
      </c>
      <c r="P52" s="77">
        <f>P50-P51</f>
        <v>1.2375119518486701</v>
      </c>
      <c r="Q52" s="25">
        <f>SUM('[1]Demande Format Medpro'!$F$312:$F$313,'[1]Demande Format Medpro'!$F$320:$F$321)</f>
        <v>9.7500000000000003E-2</v>
      </c>
      <c r="R52" s="40">
        <f t="shared" si="10"/>
        <v>20.310852312199756</v>
      </c>
      <c r="S52" s="25"/>
      <c r="U52" s="4"/>
      <c r="V52" s="4"/>
      <c r="W52" s="4"/>
      <c r="X52" s="4"/>
      <c r="Y52"/>
    </row>
    <row r="53" spans="2:25" x14ac:dyDescent="0.25">
      <c r="C53" s="81" t="s">
        <v>23</v>
      </c>
      <c r="D53" t="s">
        <v>219</v>
      </c>
      <c r="E53" t="s">
        <v>220</v>
      </c>
      <c r="F53" t="s">
        <v>221</v>
      </c>
      <c r="G53" t="s">
        <v>222</v>
      </c>
      <c r="H53" s="10">
        <f>VLOOKUP(D53,result!$A$2:$AW$476,'primary energy'!S5,FALSE)</f>
        <v>0.1519265715</v>
      </c>
      <c r="I53" s="10">
        <f>VLOOKUP(E53,result!$A$2:$AW$476,'primary energy'!S5,FALSE)</f>
        <v>4.772367332</v>
      </c>
      <c r="J53" s="10">
        <f>VLOOKUP(F53,result!$A$2:$AW$476,'primary energy'!S5,FALSE)</f>
        <v>12.744660700000001</v>
      </c>
      <c r="K53" s="10">
        <f>VLOOKUP(G53,result!$A$2:$AW$476,'primary energy'!S5,FALSE)</f>
        <v>9.7124100210000002</v>
      </c>
      <c r="L53" s="39">
        <f>SUM(H53:K53)</f>
        <v>27.381364624500002</v>
      </c>
      <c r="N53" s="50">
        <f>'[1]Bilan 2030'!$U$46</f>
        <v>0</v>
      </c>
      <c r="O53" s="50">
        <f>'[1]Bilan 2030'!$U$41+'[1]Bilan 2030'!$U$42+'[1]Bilan 2030'!$U$43</f>
        <v>3.8396954110546102</v>
      </c>
      <c r="P53" s="50">
        <f>'[1]Bilan 2030'!$U$13</f>
        <v>13.146567058142599</v>
      </c>
      <c r="Q53" s="50">
        <f>'[1]Bilan 2030'!$U$23+'[1]Bilan 2030'!$U$29+SUM('[1]Bilan 2030'!$U$36:$U$40,'[1]Bilan 2030'!$U$44:$U$45)</f>
        <v>11.39012160481942</v>
      </c>
      <c r="R53" s="51">
        <f t="shared" si="10"/>
        <v>28.376384074016631</v>
      </c>
      <c r="S53" s="153"/>
      <c r="U53" s="4"/>
      <c r="V53" s="4"/>
      <c r="W53" s="4"/>
      <c r="X53" s="4"/>
      <c r="Y53"/>
    </row>
    <row r="54" spans="2:25" x14ac:dyDescent="0.25">
      <c r="C54" s="81" t="s">
        <v>24</v>
      </c>
      <c r="D54" t="s">
        <v>223</v>
      </c>
      <c r="E54" t="s">
        <v>224</v>
      </c>
      <c r="F54" t="s">
        <v>225</v>
      </c>
      <c r="G54" t="s">
        <v>226</v>
      </c>
      <c r="H54" s="10">
        <f>VLOOKUP(D54,result!$A$2:$AW$476,'primary energy'!S5,FALSE)</f>
        <v>0</v>
      </c>
      <c r="I54" s="10">
        <f>VLOOKUP(E54,result!$A$2:$AW$476,'primary energy'!S5,FALSE)</f>
        <v>4.122287021</v>
      </c>
      <c r="J54" s="10">
        <f>VLOOKUP(F54,result!$A$2:$AW$476,'primary energy'!S5,FALSE)</f>
        <v>13.7161753</v>
      </c>
      <c r="K54" s="10">
        <f>VLOOKUP(G54,result!$A$2:$AW$476,'primary energy'!S5,FALSE)</f>
        <v>6.9697837619999996</v>
      </c>
      <c r="L54" s="39">
        <f t="shared" si="11"/>
        <v>24.808246083</v>
      </c>
      <c r="N54" s="50">
        <f>'[1]Bilan 2030'!$V$46</f>
        <v>0</v>
      </c>
      <c r="O54" s="50">
        <f>'[1]Bilan 2030'!$V$41+'[1]Bilan 2030'!$V$42+'[1]Bilan 2030'!$V$43</f>
        <v>1.7637656446401699</v>
      </c>
      <c r="P54" s="50">
        <f>'[1]Bilan 2030'!$V$13</f>
        <v>14.418365476499799</v>
      </c>
      <c r="Q54" s="50">
        <f>'[1]Bilan 2030'!$V$23+'[1]Bilan 2030'!$V$29+SUM('[1]Bilan 2030'!$V$36:$V$40,'[1]Bilan 2030'!$V$44:$V$45)</f>
        <v>6.788962121921041</v>
      </c>
      <c r="R54" s="51">
        <f t="shared" si="10"/>
        <v>22.971093243061009</v>
      </c>
      <c r="S54" s="153"/>
      <c r="U54" s="4"/>
      <c r="V54" s="4"/>
      <c r="W54" s="4"/>
      <c r="X54" s="4"/>
      <c r="Y54"/>
    </row>
    <row r="55" spans="2:25" x14ac:dyDescent="0.25">
      <c r="C55" s="81" t="s">
        <v>25</v>
      </c>
      <c r="H55" s="10">
        <f>SUM(H56:H58)</f>
        <v>4.2039702302999995</v>
      </c>
      <c r="I55" s="10">
        <f>SUM(I56:I58)</f>
        <v>18.443686942999999</v>
      </c>
      <c r="J55" s="10">
        <f>SUM(J56:J58)</f>
        <v>11.682617369399999</v>
      </c>
      <c r="K55" s="10">
        <f>SUM(K56:K58)</f>
        <v>12.203864034299999</v>
      </c>
      <c r="L55" s="39">
        <f t="shared" si="11"/>
        <v>46.534138576999993</v>
      </c>
      <c r="N55" s="50">
        <f>SUM(N56:N58)</f>
        <v>3.0542700423107294</v>
      </c>
      <c r="O55" s="50">
        <f>SUM(O56:O58)</f>
        <v>17.37292722952327</v>
      </c>
      <c r="P55" s="50">
        <f>SUM(P56:P58)</f>
        <v>11.420000535849589</v>
      </c>
      <c r="Q55" s="50">
        <f>SUM(Q56:Q58)</f>
        <v>16.720660396742641</v>
      </c>
      <c r="R55" s="51">
        <f t="shared" si="10"/>
        <v>48.56785820442623</v>
      </c>
      <c r="S55" s="153"/>
      <c r="U55" s="4"/>
      <c r="V55" s="4"/>
      <c r="W55" s="4"/>
      <c r="X55" s="4"/>
      <c r="Y55"/>
    </row>
    <row r="56" spans="2:25" x14ac:dyDescent="0.25">
      <c r="C56" s="80" t="s">
        <v>26</v>
      </c>
      <c r="D56" t="s">
        <v>227</v>
      </c>
      <c r="E56" t="s">
        <v>228</v>
      </c>
      <c r="F56" t="s">
        <v>229</v>
      </c>
      <c r="G56" t="s">
        <v>230</v>
      </c>
      <c r="H56" s="25">
        <f>VLOOKUP(D56,result!$A$2:$AW$476,'primary energy'!S5,FALSE)</f>
        <v>3.4647050639999999</v>
      </c>
      <c r="I56" s="25">
        <f>VLOOKUP(E56,result!$A$2:$AW$476,'primary energy'!S5,FALSE)</f>
        <v>14.914294330000001</v>
      </c>
      <c r="J56" s="25">
        <f>VLOOKUP(F56,result!$A$2:$AW$476,'primary energy'!S5,FALSE)</f>
        <v>11.349861219999999</v>
      </c>
      <c r="K56" s="25">
        <f>VLOOKUP(G56,result!$A$2:$AW$476,'primary energy'!S5,FALSE)</f>
        <v>10.526011499999999</v>
      </c>
      <c r="L56" s="40">
        <f t="shared" si="11"/>
        <v>40.254872113999994</v>
      </c>
      <c r="N56" s="52">
        <f>'[1]Bilan 2030'!$T$46</f>
        <v>0</v>
      </c>
      <c r="O56" s="52">
        <f>'[1]Bilan 2030'!$T$41+'[1]Bilan 2030'!$T$42+'[1]Bilan 2030'!$T$43</f>
        <v>0.35110946047781999</v>
      </c>
      <c r="P56" s="52">
        <f>'[1]Bilan 2030'!$T$13</f>
        <v>10.743152160228</v>
      </c>
      <c r="Q56" s="52">
        <f>'[1]Bilan 2030'!$T$23+'[1]Bilan 2030'!$T$29+SUM('[1]Bilan 2030'!$T$36:$T$40,'[1]Bilan 2030'!$T$44:$T$45)</f>
        <v>16.164024861684076</v>
      </c>
      <c r="R56" s="40">
        <f t="shared" si="10"/>
        <v>27.258286482389899</v>
      </c>
      <c r="S56" s="25"/>
      <c r="U56" s="4"/>
      <c r="V56" s="4"/>
      <c r="W56" s="4"/>
      <c r="X56" s="4"/>
      <c r="Y56"/>
    </row>
    <row r="57" spans="2:25" x14ac:dyDescent="0.25">
      <c r="C57" s="80" t="s">
        <v>312</v>
      </c>
      <c r="D57" t="s">
        <v>313</v>
      </c>
      <c r="E57" t="s">
        <v>314</v>
      </c>
      <c r="F57" t="s">
        <v>315</v>
      </c>
      <c r="G57" t="s">
        <v>316</v>
      </c>
      <c r="H57" s="25">
        <f>VLOOKUP(D57,result!$A$2:$AW$476,'primary energy'!S5,FALSE)</f>
        <v>0.73926516630000005</v>
      </c>
      <c r="I57" s="25">
        <f>VLOOKUP(E57,result!$A$2:$AW$476,'primary energy'!S5,FALSE)</f>
        <v>1.454641136</v>
      </c>
      <c r="J57" s="25">
        <f>VLOOKUP(F57,result!$A$2:$AW$476,'primary energy'!S5,FALSE)</f>
        <v>0</v>
      </c>
      <c r="K57" s="25">
        <f>VLOOKUP(G57,result!$A$2:$AW$476,'primary energy'!S5,FALSE)</f>
        <v>1.3620984540000001</v>
      </c>
      <c r="L57" s="40">
        <f t="shared" ref="L57" si="12">SUM(H57:K57)</f>
        <v>3.5560047563000001</v>
      </c>
      <c r="M57" s="113"/>
      <c r="N57" s="25">
        <f>'[1]Bilan 2030'!$E$51</f>
        <v>3.0520563230402318</v>
      </c>
      <c r="O57" s="25">
        <f>'[1]Bilan 2030'!$E$53</f>
        <v>13.913274339353899</v>
      </c>
      <c r="P57" s="25">
        <v>0</v>
      </c>
      <c r="Q57" s="25">
        <f>'[1]Bilan 2030'!$S$23+'[1]Bilan 2030'!$S$29+SUM('[1]Bilan 2030'!$S$36:$S$40,'[1]Bilan 2030'!$S$44:$S$45)</f>
        <v>0.36225387249471708</v>
      </c>
      <c r="R57" s="40">
        <f t="shared" si="10"/>
        <v>17.327584534888846</v>
      </c>
      <c r="S57" s="25"/>
      <c r="U57" s="4"/>
      <c r="V57" s="4"/>
      <c r="W57" s="4"/>
      <c r="X57" s="4"/>
      <c r="Y57"/>
    </row>
    <row r="58" spans="2:25" x14ac:dyDescent="0.25">
      <c r="C58" s="80" t="s">
        <v>27</v>
      </c>
      <c r="D58" t="s">
        <v>231</v>
      </c>
      <c r="E58" t="s">
        <v>232</v>
      </c>
      <c r="F58" t="s">
        <v>233</v>
      </c>
      <c r="G58" t="s">
        <v>234</v>
      </c>
      <c r="H58" s="25">
        <f>VLOOKUP(D58,result!$A$2:$AW$476,'primary energy'!S5,FALSE)</f>
        <v>0</v>
      </c>
      <c r="I58" s="25">
        <f>VLOOKUP(E58,result!$A$2:$AW$476,'primary energy'!S5,FALSE)</f>
        <v>2.074751477</v>
      </c>
      <c r="J58" s="25">
        <f>VLOOKUP(F58,result!$A$2:$AW$476,'primary energy'!S5,FALSE)</f>
        <v>0.33275614939999998</v>
      </c>
      <c r="K58" s="25">
        <f>VLOOKUP(G58,result!$A$2:$AW$476,'primary energy'!S5,FALSE)</f>
        <v>0.31575408030000002</v>
      </c>
      <c r="L58" s="40">
        <f t="shared" si="11"/>
        <v>2.7232617067000002</v>
      </c>
      <c r="N58" s="52">
        <f>'[1]Bilan 2030'!$S$46</f>
        <v>2.2137192704974398E-3</v>
      </c>
      <c r="O58" s="52">
        <f>'[1]Bilan 2030'!$S$41+'[1]Bilan 2030'!$S$42+'[1]Bilan 2030'!$S$43</f>
        <v>3.10854342969155</v>
      </c>
      <c r="P58" s="52">
        <f>'[1]Bilan 2030'!$S$13</f>
        <v>0.67684837562158895</v>
      </c>
      <c r="Q58" s="52">
        <f>'[1]Bilan 2030'!$S$23+'[1]Bilan 2030'!$S$29+'[1]Bilan 2030'!$S$45</f>
        <v>0.19438166256384812</v>
      </c>
      <c r="R58" s="40">
        <f t="shared" si="10"/>
        <v>3.9819871871474848</v>
      </c>
      <c r="S58" s="25"/>
      <c r="U58" s="4"/>
      <c r="V58" s="4"/>
      <c r="W58" s="4"/>
      <c r="X58" s="4"/>
      <c r="Y58"/>
    </row>
    <row r="59" spans="2:25" x14ac:dyDescent="0.25">
      <c r="C59" s="12" t="s">
        <v>28</v>
      </c>
      <c r="H59" s="12">
        <f>SUM(H50,H53:H55)</f>
        <v>4.3558968017999993</v>
      </c>
      <c r="I59" s="12">
        <f>SUM(I50,I53:I55)</f>
        <v>67.007404186000002</v>
      </c>
      <c r="J59" s="12">
        <f>SUM(J50,J53:J55)</f>
        <v>39.942079789399997</v>
      </c>
      <c r="K59" s="12">
        <f>SUM(K50,K53:K55)</f>
        <v>29.090227278540397</v>
      </c>
      <c r="L59" s="41">
        <f>SUM(H59:K59)</f>
        <v>140.39560805574041</v>
      </c>
      <c r="N59" s="53">
        <f>N50+N53+N54+N55</f>
        <v>3.0542700423107294</v>
      </c>
      <c r="O59" s="53">
        <f>O50+O53+O54+O55</f>
        <v>62.586228645569136</v>
      </c>
      <c r="P59" s="53">
        <f>P50+P53+P54+P55</f>
        <v>40.91834502234066</v>
      </c>
      <c r="Q59" s="53">
        <f>Q50+Q53+Q54+Q55</f>
        <v>34.984474611028944</v>
      </c>
      <c r="R59" s="56">
        <f t="shared" si="10"/>
        <v>141.54331832124947</v>
      </c>
      <c r="S59" s="174"/>
      <c r="U59" s="4"/>
      <c r="V59" s="4"/>
      <c r="W59" s="4"/>
      <c r="X59" s="4"/>
      <c r="Y59"/>
    </row>
    <row r="60" spans="2:25" s="4" customFormat="1" x14ac:dyDescent="0.25">
      <c r="N60" s="172">
        <f>N59-'[1]Bilan 2030'!$G$46</f>
        <v>0</v>
      </c>
      <c r="O60" s="172">
        <f>O59-SUM('[1]Bilan 2030'!$S$41:$W$43,'[1]Bilan 2030'!$E$53)</f>
        <v>0</v>
      </c>
      <c r="P60" s="172">
        <f>P59-'[1]Bilan 2030'!$R$13</f>
        <v>0</v>
      </c>
      <c r="Q60" s="173">
        <f>Q59-SUM('[1]Bilan 2030'!$R$23,'[1]Bilan 2030'!$R$29,'[1]Bilan 2030'!$S$36:$W$40,'[1]Bilan 2030'!$S$45:$W$45)</f>
        <v>0.19438166256384903</v>
      </c>
      <c r="R60" s="113"/>
      <c r="S60" s="8"/>
      <c r="T60" s="8"/>
    </row>
    <row r="61" spans="2:25" s="4" customFormat="1" x14ac:dyDescent="0.25">
      <c r="B61" s="169" t="s">
        <v>70</v>
      </c>
      <c r="K61" s="119"/>
      <c r="N61" s="174"/>
      <c r="O61" s="174"/>
      <c r="P61" s="174"/>
      <c r="Q61" s="175"/>
      <c r="R61" s="176"/>
      <c r="S61" s="8"/>
      <c r="T61" s="8"/>
    </row>
    <row r="62" spans="2:25" s="4" customFormat="1" x14ac:dyDescent="0.25">
      <c r="B62" s="170" t="s">
        <v>44</v>
      </c>
      <c r="N62" s="177"/>
      <c r="O62" s="177"/>
      <c r="P62" s="177"/>
      <c r="Q62" s="178"/>
      <c r="R62" s="176"/>
      <c r="S62" s="8"/>
      <c r="T62" s="8"/>
    </row>
    <row r="63" spans="2:25" s="4" customFormat="1" x14ac:dyDescent="0.25">
      <c r="N63" s="8"/>
      <c r="O63" s="8"/>
      <c r="P63" s="8"/>
      <c r="Q63" s="176"/>
      <c r="R63" s="176"/>
      <c r="S63" s="8"/>
      <c r="T63" s="8"/>
    </row>
    <row r="64" spans="2:25" s="4" customFormat="1" x14ac:dyDescent="0.25">
      <c r="N64" s="8"/>
      <c r="O64" s="8"/>
      <c r="P64" s="8"/>
      <c r="Q64" s="176"/>
      <c r="R64" s="176"/>
      <c r="S64" s="8"/>
      <c r="T64" s="8"/>
    </row>
    <row r="65" spans="3:26" ht="31.5" x14ac:dyDescent="0.35">
      <c r="C65" s="82">
        <v>2035</v>
      </c>
      <c r="H65" s="157" t="s">
        <v>39</v>
      </c>
      <c r="I65" s="157" t="s">
        <v>322</v>
      </c>
      <c r="J65" s="157" t="s">
        <v>41</v>
      </c>
      <c r="K65" s="157" t="s">
        <v>321</v>
      </c>
      <c r="L65" s="38" t="s">
        <v>2</v>
      </c>
      <c r="N65" s="179"/>
      <c r="O65" s="179"/>
      <c r="P65" s="179"/>
      <c r="Q65" s="180"/>
      <c r="R65" s="181"/>
      <c r="S65" s="37"/>
      <c r="U65" s="4"/>
      <c r="V65" s="4"/>
      <c r="W65" s="4"/>
      <c r="X65" s="4"/>
      <c r="Y65" s="4"/>
      <c r="Z65" s="4"/>
    </row>
    <row r="66" spans="3:26" x14ac:dyDescent="0.25">
      <c r="C66" s="81" t="s">
        <v>20</v>
      </c>
      <c r="H66" s="10">
        <f>SUM(H67:H68)</f>
        <v>0</v>
      </c>
      <c r="I66" s="10">
        <f>SUM(I67:I68)</f>
        <v>38.793503909999998</v>
      </c>
      <c r="J66" s="10">
        <f>SUM(J67:J68)</f>
        <v>2.1943140769</v>
      </c>
      <c r="K66" s="10">
        <f>SUM(K67:K68)</f>
        <v>0.208319770647</v>
      </c>
      <c r="L66" s="39">
        <f>SUM(H66:K66)</f>
        <v>41.196137757547</v>
      </c>
      <c r="N66" s="182"/>
      <c r="O66" s="182"/>
      <c r="P66" s="182"/>
      <c r="Q66" s="182"/>
      <c r="R66" s="182"/>
      <c r="S66" s="153"/>
      <c r="U66" s="4"/>
      <c r="V66" s="4"/>
      <c r="W66" s="4"/>
      <c r="X66" s="4"/>
      <c r="Y66" s="4"/>
      <c r="Z66" s="4"/>
    </row>
    <row r="67" spans="3:26" x14ac:dyDescent="0.25">
      <c r="C67" s="79" t="s">
        <v>21</v>
      </c>
      <c r="D67" t="s">
        <v>211</v>
      </c>
      <c r="E67" t="s">
        <v>212</v>
      </c>
      <c r="F67" t="s">
        <v>213</v>
      </c>
      <c r="G67" t="s">
        <v>214</v>
      </c>
      <c r="H67" s="25">
        <f>VLOOKUP(D67,result!$A$2:$AW$476,'primary energy'!T5,FALSE)</f>
        <v>0</v>
      </c>
      <c r="I67" s="25">
        <f>VLOOKUP(E67,result!$A$2:$AW$476,'primary energy'!T5,FALSE)</f>
        <v>20.947315849999999</v>
      </c>
      <c r="J67" s="97">
        <f>VLOOKUP(F67,result!$A$2:$AW$476,'primary energy'!T5,FALSE)</f>
        <v>0.55476774490000003</v>
      </c>
      <c r="K67" s="25">
        <f>VLOOKUP(G67,result!$A$2:$AW$476,'primary energy'!T5,FALSE)</f>
        <v>1.22860747E-4</v>
      </c>
      <c r="L67" s="40">
        <f>SUM(H67:K67)</f>
        <v>21.502206455646999</v>
      </c>
      <c r="N67" s="52"/>
      <c r="O67" s="25"/>
      <c r="P67" s="77"/>
      <c r="Q67" s="52"/>
      <c r="R67" s="52"/>
      <c r="S67" s="25"/>
      <c r="U67" s="4"/>
      <c r="V67" s="4"/>
      <c r="W67" s="4"/>
      <c r="X67" s="4"/>
      <c r="Y67" s="4"/>
      <c r="Z67" s="4"/>
    </row>
    <row r="68" spans="3:26" x14ac:dyDescent="0.25">
      <c r="C68" s="80" t="s">
        <v>22</v>
      </c>
      <c r="D68" t="s">
        <v>215</v>
      </c>
      <c r="E68" t="s">
        <v>216</v>
      </c>
      <c r="F68" t="s">
        <v>217</v>
      </c>
      <c r="G68" t="s">
        <v>218</v>
      </c>
      <c r="H68" s="25">
        <f>VLOOKUP(D68,result!$A$2:$AW$476,'primary energy'!T5,FALSE)</f>
        <v>0</v>
      </c>
      <c r="I68" s="25">
        <f>VLOOKUP(E68,result!$A$2:$AW$476,'primary energy'!T5,FALSE)</f>
        <v>17.846188059999999</v>
      </c>
      <c r="J68" s="25">
        <f>VLOOKUP(F68,result!$A$2:$AW$476,'primary energy'!T5,FALSE)</f>
        <v>1.6395463320000001</v>
      </c>
      <c r="K68" s="25">
        <f>VLOOKUP(G68,result!$A$2:$AW$476,'primary energy'!T5,FALSE)</f>
        <v>0.2081969099</v>
      </c>
      <c r="L68" s="40">
        <f t="shared" ref="L68" si="13">SUM(H68:K68)</f>
        <v>19.693931301899998</v>
      </c>
      <c r="N68" s="52"/>
      <c r="O68" s="25"/>
      <c r="P68" s="77"/>
      <c r="Q68" s="52"/>
      <c r="R68" s="52"/>
      <c r="S68" s="25"/>
      <c r="U68" s="4"/>
      <c r="V68" s="4"/>
      <c r="W68" s="4"/>
      <c r="X68" s="4"/>
      <c r="Y68" s="4"/>
      <c r="Z68" s="4"/>
    </row>
    <row r="69" spans="3:26" x14ac:dyDescent="0.25">
      <c r="C69" s="81" t="s">
        <v>23</v>
      </c>
      <c r="D69" t="s">
        <v>219</v>
      </c>
      <c r="E69" t="s">
        <v>220</v>
      </c>
      <c r="F69" t="s">
        <v>221</v>
      </c>
      <c r="G69" t="s">
        <v>222</v>
      </c>
      <c r="H69" s="10">
        <f>VLOOKUP(D69,result!$A$2:$AW$476,'primary energy'!T5,FALSE)</f>
        <v>0.13710411610000001</v>
      </c>
      <c r="I69" s="10">
        <f>VLOOKUP(E69,result!$A$2:$AW$476,'primary energy'!T5,FALSE)</f>
        <v>4.3236191850000001</v>
      </c>
      <c r="J69" s="10">
        <f>VLOOKUP(F69,result!$A$2:$AW$476,'primary energy'!T5,FALSE)</f>
        <v>12.72204043</v>
      </c>
      <c r="K69" s="10">
        <f>VLOOKUP(G69,result!$A$2:$AW$476,'primary energy'!T5,FALSE)</f>
        <v>8.8914025460000001</v>
      </c>
      <c r="L69" s="39">
        <f>SUM(H69:K69)</f>
        <v>26.074166277099998</v>
      </c>
      <c r="N69" s="182"/>
      <c r="O69" s="182"/>
      <c r="P69" s="182"/>
      <c r="Q69" s="182"/>
      <c r="R69" s="182"/>
      <c r="S69" s="153"/>
      <c r="U69" s="4"/>
      <c r="V69" s="4"/>
      <c r="W69" s="4"/>
      <c r="X69" s="4"/>
      <c r="Y69" s="4"/>
      <c r="Z69" s="4"/>
    </row>
    <row r="70" spans="3:26" x14ac:dyDescent="0.25">
      <c r="C70" s="81" t="s">
        <v>24</v>
      </c>
      <c r="D70" t="s">
        <v>223</v>
      </c>
      <c r="E70" t="s">
        <v>224</v>
      </c>
      <c r="F70" t="s">
        <v>225</v>
      </c>
      <c r="G70" t="s">
        <v>226</v>
      </c>
      <c r="H70" s="10">
        <f>VLOOKUP(D70,result!$A$2:$AW$476,'primary energy'!T5,FALSE)</f>
        <v>0</v>
      </c>
      <c r="I70" s="10">
        <f>VLOOKUP(E70,result!$A$2:$AW$476,'primary energy'!T5,FALSE)</f>
        <v>4.1740689880000001</v>
      </c>
      <c r="J70" s="10">
        <f>VLOOKUP(F70,result!$A$2:$AW$476,'primary energy'!T5,FALSE)</f>
        <v>14.399977099999999</v>
      </c>
      <c r="K70" s="10">
        <f>VLOOKUP(G70,result!$A$2:$AW$476,'primary energy'!T5,FALSE)</f>
        <v>6.9310561819999998</v>
      </c>
      <c r="L70" s="39">
        <f t="shared" ref="L70:L74" si="14">SUM(H70:K70)</f>
        <v>25.505102269999998</v>
      </c>
      <c r="N70" s="182"/>
      <c r="O70" s="182"/>
      <c r="P70" s="182"/>
      <c r="Q70" s="182"/>
      <c r="R70" s="182"/>
      <c r="S70" s="153"/>
      <c r="U70" s="4"/>
      <c r="V70" s="4"/>
      <c r="W70" s="4"/>
      <c r="X70" s="4"/>
      <c r="Y70" s="4"/>
      <c r="Z70" s="4"/>
    </row>
    <row r="71" spans="3:26" x14ac:dyDescent="0.25">
      <c r="C71" s="81" t="s">
        <v>25</v>
      </c>
      <c r="H71" s="10">
        <f>SUM(H72:H74)</f>
        <v>4.3964846911000004</v>
      </c>
      <c r="I71" s="10">
        <f>SUM(I72:I74)</f>
        <v>18.736368200000001</v>
      </c>
      <c r="J71" s="10">
        <f>SUM(J72:J74)</f>
        <v>12.5047136188</v>
      </c>
      <c r="K71" s="10">
        <f>SUM(K72:K74)</f>
        <v>12.6322397523</v>
      </c>
      <c r="L71" s="39">
        <f t="shared" si="14"/>
        <v>48.269806262199999</v>
      </c>
      <c r="N71" s="182"/>
      <c r="O71" s="182"/>
      <c r="P71" s="182"/>
      <c r="Q71" s="182"/>
      <c r="R71" s="182"/>
      <c r="S71" s="153"/>
      <c r="U71" s="4"/>
      <c r="V71" s="4"/>
      <c r="W71" s="4"/>
      <c r="X71" s="4"/>
      <c r="Y71" s="4"/>
      <c r="Z71" s="4"/>
    </row>
    <row r="72" spans="3:26" x14ac:dyDescent="0.25">
      <c r="C72" s="80" t="s">
        <v>26</v>
      </c>
      <c r="D72" t="s">
        <v>227</v>
      </c>
      <c r="E72" t="s">
        <v>228</v>
      </c>
      <c r="F72" t="s">
        <v>229</v>
      </c>
      <c r="G72" t="s">
        <v>230</v>
      </c>
      <c r="H72" s="25">
        <f>VLOOKUP(D72,result!$A$2:$AW$476,'primary energy'!T5,FALSE)</f>
        <v>3.6193281160000002</v>
      </c>
      <c r="I72" s="25">
        <f>VLOOKUP(E72,result!$A$2:$AW$476,'primary energy'!T5,FALSE)</f>
        <v>15.001526569999999</v>
      </c>
      <c r="J72" s="25">
        <f>VLOOKUP(F72,result!$A$2:$AW$476,'primary energy'!T5,FALSE)</f>
        <v>12.13860938</v>
      </c>
      <c r="K72" s="25">
        <f>VLOOKUP(G72,result!$A$2:$AW$476,'primary energy'!T5,FALSE)</f>
        <v>10.82793672</v>
      </c>
      <c r="L72" s="40">
        <f t="shared" si="14"/>
        <v>41.587400786000003</v>
      </c>
      <c r="N72" s="52"/>
      <c r="O72" s="52"/>
      <c r="P72" s="52"/>
      <c r="Q72" s="52"/>
      <c r="R72" s="52"/>
      <c r="S72" s="25"/>
      <c r="U72" s="4"/>
      <c r="V72" s="4"/>
      <c r="W72" s="4"/>
      <c r="X72" s="4"/>
      <c r="Y72" s="4"/>
      <c r="Z72" s="4"/>
    </row>
    <row r="73" spans="3:26" x14ac:dyDescent="0.25">
      <c r="C73" s="80" t="s">
        <v>312</v>
      </c>
      <c r="D73" t="s">
        <v>313</v>
      </c>
      <c r="E73" t="s">
        <v>314</v>
      </c>
      <c r="F73" t="s">
        <v>315</v>
      </c>
      <c r="G73" t="s">
        <v>316</v>
      </c>
      <c r="H73" s="25">
        <f>VLOOKUP(D73,result!$A$2:$AW$476,'primary energy'!T5,FALSE)</f>
        <v>0.77715657510000002</v>
      </c>
      <c r="I73" s="25">
        <f>VLOOKUP(E73,result!$A$2:$AW$476,'primary energy'!T5,FALSE)</f>
        <v>1.5648793009999999</v>
      </c>
      <c r="J73" s="25">
        <f>VLOOKUP(F73,result!$A$2:$AW$476,'primary energy'!T5,FALSE)</f>
        <v>0</v>
      </c>
      <c r="K73" s="25">
        <f>VLOOKUP(G73,result!$A$2:$AW$476,'primary energy'!T5,FALSE)</f>
        <v>1.4684404579999999</v>
      </c>
      <c r="L73" s="40">
        <f t="shared" ref="L73" si="15">SUM(H73:K73)</f>
        <v>3.8104763340999996</v>
      </c>
      <c r="M73" s="113"/>
      <c r="N73" s="25"/>
      <c r="O73" s="25"/>
      <c r="P73" s="25"/>
      <c r="Q73" s="52"/>
      <c r="R73" s="52"/>
      <c r="S73" s="25"/>
      <c r="U73" s="4"/>
      <c r="V73" s="4"/>
      <c r="W73" s="4"/>
      <c r="X73" s="4"/>
      <c r="Y73" s="4"/>
      <c r="Z73" s="4"/>
    </row>
    <row r="74" spans="3:26" x14ac:dyDescent="0.25">
      <c r="C74" s="80" t="s">
        <v>27</v>
      </c>
      <c r="D74" t="s">
        <v>231</v>
      </c>
      <c r="E74" t="s">
        <v>232</v>
      </c>
      <c r="F74" t="s">
        <v>233</v>
      </c>
      <c r="G74" t="s">
        <v>234</v>
      </c>
      <c r="H74" s="25">
        <f>VLOOKUP(D74,result!$A$2:$AW$476,'primary energy'!T5,FALSE)</f>
        <v>0</v>
      </c>
      <c r="I74" s="25">
        <f>VLOOKUP(E74,result!$A$2:$AW$476,'primary energy'!T5,FALSE)</f>
        <v>2.1699623290000001</v>
      </c>
      <c r="J74" s="25">
        <f>VLOOKUP(F74,result!$A$2:$AW$476,'primary energy'!T5,FALSE)</f>
        <v>0.36610423879999998</v>
      </c>
      <c r="K74" s="25">
        <f>VLOOKUP(G74,result!$A$2:$AW$476,'primary energy'!T5,FALSE)</f>
        <v>0.33586257429999999</v>
      </c>
      <c r="L74" s="40">
        <f t="shared" si="14"/>
        <v>2.8719291420999999</v>
      </c>
      <c r="N74" s="52"/>
      <c r="O74" s="52"/>
      <c r="P74" s="52"/>
      <c r="Q74" s="52"/>
      <c r="R74" s="52"/>
      <c r="S74" s="25"/>
      <c r="U74" s="4"/>
      <c r="V74" s="4"/>
      <c r="W74" s="4"/>
      <c r="X74" s="4"/>
      <c r="Y74" s="4"/>
      <c r="Z74" s="4"/>
    </row>
    <row r="75" spans="3:26" x14ac:dyDescent="0.25">
      <c r="C75" s="12" t="s">
        <v>28</v>
      </c>
      <c r="H75" s="12">
        <f>SUM(H66,H69:H71)</f>
        <v>4.5335888072000001</v>
      </c>
      <c r="I75" s="12">
        <f>SUM(I66,I69:I71)</f>
        <v>66.027560283</v>
      </c>
      <c r="J75" s="12">
        <f>SUM(J66,J69:J71)</f>
        <v>41.821045225700004</v>
      </c>
      <c r="K75" s="12">
        <f>SUM(K66,K69:K71)</f>
        <v>28.663018250946998</v>
      </c>
      <c r="L75" s="41">
        <f>SUM(H75:K75)</f>
        <v>141.045212566847</v>
      </c>
      <c r="N75" s="4"/>
      <c r="O75" s="4"/>
      <c r="P75" s="4"/>
      <c r="Q75" s="183"/>
      <c r="R75" s="183"/>
      <c r="S75" s="174"/>
      <c r="U75" s="4"/>
      <c r="V75" s="4"/>
      <c r="W75" s="4"/>
      <c r="X75" s="4"/>
      <c r="Y75" s="4"/>
      <c r="Z75" s="4"/>
    </row>
    <row r="76" spans="3:26" s="4" customFormat="1" x14ac:dyDescent="0.25">
      <c r="S76" s="8"/>
      <c r="T76" s="8"/>
    </row>
    <row r="77" spans="3:26" s="4" customFormat="1" x14ac:dyDescent="0.25">
      <c r="S77" s="8"/>
      <c r="T77" s="8"/>
    </row>
    <row r="78" spans="3:26" s="4" customFormat="1" x14ac:dyDescent="0.25">
      <c r="S78" s="8"/>
      <c r="T78" s="8"/>
    </row>
    <row r="79" spans="3:26" s="4" customFormat="1" x14ac:dyDescent="0.25">
      <c r="S79" s="8"/>
      <c r="T79" s="8"/>
    </row>
    <row r="80" spans="3:26" s="4" customFormat="1" x14ac:dyDescent="0.25">
      <c r="S80" s="8"/>
      <c r="T80" s="8"/>
    </row>
    <row r="81" spans="3:25" ht="31.5" x14ac:dyDescent="0.35">
      <c r="C81" s="82">
        <v>2050</v>
      </c>
      <c r="H81" s="157" t="s">
        <v>39</v>
      </c>
      <c r="I81" s="157" t="s">
        <v>322</v>
      </c>
      <c r="J81" s="157" t="s">
        <v>41</v>
      </c>
      <c r="K81" s="157" t="s">
        <v>321</v>
      </c>
      <c r="L81" s="38" t="s">
        <v>2</v>
      </c>
      <c r="N81" s="157" t="s">
        <v>39</v>
      </c>
      <c r="O81" s="157" t="s">
        <v>322</v>
      </c>
      <c r="P81" s="157" t="s">
        <v>41</v>
      </c>
      <c r="Q81" s="157" t="s">
        <v>321</v>
      </c>
      <c r="R81" s="38" t="s">
        <v>2</v>
      </c>
      <c r="S81" s="37"/>
      <c r="U81" s="4"/>
      <c r="V81" s="4"/>
      <c r="W81" s="4"/>
      <c r="X81" s="4"/>
      <c r="Y81"/>
    </row>
    <row r="82" spans="3:25" x14ac:dyDescent="0.25">
      <c r="C82" s="81" t="s">
        <v>20</v>
      </c>
      <c r="H82" s="10">
        <f>SUM(H83:H84)</f>
        <v>0</v>
      </c>
      <c r="I82" s="10">
        <f>SUM(I83:I84)</f>
        <v>34.171007770000003</v>
      </c>
      <c r="J82" s="10">
        <f>SUM(J83:J84)</f>
        <v>4.3472482499999998</v>
      </c>
      <c r="K82" s="10">
        <f>SUM(K83:K84)</f>
        <v>0.222395457317</v>
      </c>
      <c r="L82" s="39">
        <f>SUM(H82:K82)</f>
        <v>38.740651477317002</v>
      </c>
      <c r="N82" s="50">
        <f>'[1]Bilan 2050'!$W$46</f>
        <v>0</v>
      </c>
      <c r="O82" s="50">
        <f>'[1]Bilan 2050'!$W$41+'[1]Bilan 2050'!$W$42+'[1]Bilan 2050'!$W$43</f>
        <v>37.963696176435512</v>
      </c>
      <c r="P82" s="160">
        <f>'[1]Bilan 2050'!$W$13</f>
        <v>4.1345119518486699</v>
      </c>
      <c r="Q82" s="50">
        <f>'[1]Bilan 2050'!$W$23+'[1]Bilan 2050'!$W$29+'[1]Bilan 2050'!$W$45</f>
        <v>0.105274671461417</v>
      </c>
      <c r="R82" s="51">
        <f t="shared" ref="R82:R91" si="16">SUM(N82:Q82)</f>
        <v>42.203482799745601</v>
      </c>
      <c r="S82" s="153"/>
      <c r="U82" s="4"/>
      <c r="V82" s="4"/>
      <c r="W82" s="4"/>
      <c r="X82" s="4"/>
      <c r="Y82"/>
    </row>
    <row r="83" spans="3:25" x14ac:dyDescent="0.25">
      <c r="C83" s="79" t="s">
        <v>21</v>
      </c>
      <c r="D83" t="s">
        <v>211</v>
      </c>
      <c r="E83" t="s">
        <v>212</v>
      </c>
      <c r="F83" t="s">
        <v>213</v>
      </c>
      <c r="G83" t="s">
        <v>214</v>
      </c>
      <c r="H83" s="25">
        <f>VLOOKUP(D83,result!$A$2:$AW$476,'primary energy'!W5,FALSE)</f>
        <v>0</v>
      </c>
      <c r="I83" s="25">
        <f>VLOOKUP(E83,result!$A$2:$AW$476,'primary energy'!W5,FALSE)</f>
        <v>14.488411299999999</v>
      </c>
      <c r="J83" s="97">
        <f>VLOOKUP(F83,result!$A$2:$AW$476,'primary energy'!W5,FALSE)</f>
        <v>2.1309264670000001</v>
      </c>
      <c r="K83" s="25">
        <f>VLOOKUP(G83,result!$A$2:$AW$476,'primary energy'!W5,FALSE)</f>
        <v>1.4917851699999999E-4</v>
      </c>
      <c r="L83" s="40">
        <f>SUM(H83:K83)</f>
        <v>16.619486945516996</v>
      </c>
      <c r="N83" s="52">
        <v>0</v>
      </c>
      <c r="O83" s="25">
        <f>SUM('[1]Demande Format Medpro'!$G$301:$G$303,'[1]Demande Format Medpro'!$C$324)</f>
        <v>16.511500000000002</v>
      </c>
      <c r="P83" s="77">
        <f>'[1]Demande Format Medpro'!$G$306</f>
        <v>2.5217999999999998</v>
      </c>
      <c r="Q83" s="25">
        <f>SUM('[1]Demande Format Medpro'!$G$303:$G$304)</f>
        <v>-1E-4</v>
      </c>
      <c r="R83" s="40">
        <f t="shared" si="16"/>
        <v>19.033200000000001</v>
      </c>
      <c r="S83" s="25"/>
      <c r="U83" s="4"/>
      <c r="V83" s="4"/>
      <c r="W83" s="4"/>
      <c r="X83" s="4"/>
      <c r="Y83"/>
    </row>
    <row r="84" spans="3:25" x14ac:dyDescent="0.25">
      <c r="C84" s="80" t="s">
        <v>22</v>
      </c>
      <c r="D84" t="s">
        <v>215</v>
      </c>
      <c r="E84" t="s">
        <v>216</v>
      </c>
      <c r="F84" t="s">
        <v>217</v>
      </c>
      <c r="G84" t="s">
        <v>218</v>
      </c>
      <c r="H84" s="25">
        <f>VLOOKUP(D84,result!$A$2:$AW$476,'primary energy'!W5,FALSE)</f>
        <v>0</v>
      </c>
      <c r="I84" s="25">
        <f>VLOOKUP(E84,result!$A$2:$AW$476,'primary energy'!W5,FALSE)</f>
        <v>19.68259647</v>
      </c>
      <c r="J84" s="25">
        <f>VLOOKUP(F84,result!$A$2:$AW$476,'primary energy'!W5,FALSE)</f>
        <v>2.2163217830000002</v>
      </c>
      <c r="K84" s="25">
        <f>VLOOKUP(G84,result!$A$2:$AW$476,'primary energy'!W5,FALSE)</f>
        <v>0.2222462788</v>
      </c>
      <c r="L84" s="40">
        <f t="shared" ref="L84" si="17">SUM(H84:K84)</f>
        <v>22.121164531800002</v>
      </c>
      <c r="N84" s="52">
        <v>0</v>
      </c>
      <c r="O84" s="25">
        <f>O82-O83</f>
        <v>21.45219617643551</v>
      </c>
      <c r="P84" s="77">
        <f>P82-P83</f>
        <v>1.6127119518486701</v>
      </c>
      <c r="Q84" s="25">
        <f>SUM('[1]Demande Format Medpro'!$G$312:$G$313,'[1]Demande Format Medpro'!$G$320:$G$321)</f>
        <v>0.1215</v>
      </c>
      <c r="R84" s="40">
        <f t="shared" si="16"/>
        <v>23.186408128284182</v>
      </c>
      <c r="S84" s="25"/>
      <c r="U84" s="4"/>
      <c r="V84" s="4"/>
      <c r="W84" s="4"/>
      <c r="X84" s="4"/>
      <c r="Y84"/>
    </row>
    <row r="85" spans="3:25" x14ac:dyDescent="0.25">
      <c r="C85" s="81" t="s">
        <v>23</v>
      </c>
      <c r="D85" t="s">
        <v>219</v>
      </c>
      <c r="E85" t="s">
        <v>220</v>
      </c>
      <c r="F85" t="s">
        <v>221</v>
      </c>
      <c r="G85" t="s">
        <v>222</v>
      </c>
      <c r="H85" s="10">
        <f>VLOOKUP(D85,result!$A$2:$AW$476,'primary energy'!W5,FALSE)</f>
        <v>0.1153702303</v>
      </c>
      <c r="I85" s="10">
        <f>VLOOKUP(E85,result!$A$2:$AW$476,'primary energy'!W5,FALSE)</f>
        <v>3.4108182990000002</v>
      </c>
      <c r="J85" s="10">
        <f>VLOOKUP(F85,result!$A$2:$AW$476,'primary energy'!W5,FALSE)</f>
        <v>13.30974314</v>
      </c>
      <c r="K85" s="10">
        <f>VLOOKUP(G85,result!$A$2:$AW$476,'primary energy'!W5,FALSE)</f>
        <v>7.1991404719999998</v>
      </c>
      <c r="L85" s="39">
        <f>SUM(H85:K85)</f>
        <v>24.035072141299999</v>
      </c>
      <c r="N85" s="50">
        <f>'[1]Bilan 2050'!$U$46</f>
        <v>0</v>
      </c>
      <c r="O85" s="50">
        <f>'[1]Bilan 2050'!$U$41+'[1]Bilan 2050'!$U$42+'[1]Bilan 2050'!$U$43</f>
        <v>2.9572954110546101</v>
      </c>
      <c r="P85" s="50">
        <f>'[1]Bilan 2050'!$U$13</f>
        <v>13.5983670581426</v>
      </c>
      <c r="Q85" s="50">
        <f>'[1]Bilan 2050'!$U$23+'[1]Bilan 2050'!$U$29+SUM('[1]Bilan 2050'!$U$36:$U$40,'[1]Bilan 2050'!$U$44:$U$45)</f>
        <v>10.19108761252601</v>
      </c>
      <c r="R85" s="51">
        <f t="shared" si="16"/>
        <v>26.746750081723221</v>
      </c>
      <c r="S85" s="153"/>
      <c r="U85" s="4"/>
      <c r="V85" s="4"/>
      <c r="W85" s="4"/>
      <c r="X85" s="4"/>
      <c r="Y85"/>
    </row>
    <row r="86" spans="3:25" x14ac:dyDescent="0.25">
      <c r="C86" s="81" t="s">
        <v>24</v>
      </c>
      <c r="D86" t="s">
        <v>223</v>
      </c>
      <c r="E86" t="s">
        <v>224</v>
      </c>
      <c r="F86" t="s">
        <v>225</v>
      </c>
      <c r="G86" t="s">
        <v>226</v>
      </c>
      <c r="H86" s="10">
        <f>VLOOKUP(D86,result!$A$2:$AW$476,'primary energy'!W5,FALSE)</f>
        <v>0</v>
      </c>
      <c r="I86" s="10">
        <f>VLOOKUP(E86,result!$A$2:$AW$476,'primary energy'!W5,FALSE)</f>
        <v>4.4086535659999999</v>
      </c>
      <c r="J86" s="10">
        <f>VLOOKUP(F86,result!$A$2:$AW$476,'primary energy'!W5,FALSE)</f>
        <v>18.755843410000001</v>
      </c>
      <c r="K86" s="10">
        <f>VLOOKUP(G86,result!$A$2:$AW$476,'primary energy'!W5,FALSE)</f>
        <v>7.1157941070000001</v>
      </c>
      <c r="L86" s="39">
        <f t="shared" ref="L86:L90" si="18">SUM(H86:K86)</f>
        <v>30.280291083000002</v>
      </c>
      <c r="N86" s="50">
        <f>'[1]Bilan 2050'!$V$46</f>
        <v>0</v>
      </c>
      <c r="O86" s="50">
        <f>'[1]Bilan 2050'!$V$41+'[1]Bilan 2050'!$V$42+'[1]Bilan 2050'!$V$43</f>
        <v>1.3854656446401701</v>
      </c>
      <c r="P86" s="50">
        <f>'[1]Bilan 2050'!$V$13</f>
        <v>17.452965476499799</v>
      </c>
      <c r="Q86" s="50">
        <f>'[1]Bilan 2050'!$V$23+'[1]Bilan 2050'!$V$29+SUM('[1]Bilan 2050'!$V$36:$V$40,'[1]Bilan 2050'!$V$44:$V$45)</f>
        <v>5.4114120453101409</v>
      </c>
      <c r="R86" s="51">
        <f t="shared" si="16"/>
        <v>24.249843166450109</v>
      </c>
      <c r="S86" s="153"/>
      <c r="U86" s="4"/>
      <c r="V86" s="4"/>
      <c r="W86" s="4"/>
      <c r="X86" s="4"/>
      <c r="Y86"/>
    </row>
    <row r="87" spans="3:25" x14ac:dyDescent="0.25">
      <c r="C87" s="81" t="s">
        <v>25</v>
      </c>
      <c r="H87" s="10">
        <f>SUM(H88:H90)</f>
        <v>5.1915418385000001</v>
      </c>
      <c r="I87" s="10">
        <f>SUM(I88:I90)</f>
        <v>19.854594138</v>
      </c>
      <c r="J87" s="10">
        <f>SUM(J88:J90)</f>
        <v>16.873247223299998</v>
      </c>
      <c r="K87" s="10">
        <f>SUM(K88:K90)</f>
        <v>14.191744994900001</v>
      </c>
      <c r="L87" s="39">
        <f t="shared" si="18"/>
        <v>56.111128194699994</v>
      </c>
      <c r="N87" s="50">
        <f>SUM(N88:N90)</f>
        <v>2.7686514489725296</v>
      </c>
      <c r="O87" s="50">
        <f>SUM(O88:O90)</f>
        <v>19.754383709807591</v>
      </c>
      <c r="P87" s="50">
        <f>SUM(P88:P90)</f>
        <v>13.421171684451576</v>
      </c>
      <c r="Q87" s="50">
        <f>SUM(Q88:Q90)</f>
        <v>19.125215155423433</v>
      </c>
      <c r="R87" s="51">
        <f t="shared" si="16"/>
        <v>55.06942199865513</v>
      </c>
      <c r="S87" s="153"/>
      <c r="U87" s="4"/>
      <c r="V87" s="4"/>
      <c r="W87" s="4"/>
      <c r="X87" s="4"/>
      <c r="Y87"/>
    </row>
    <row r="88" spans="3:25" x14ac:dyDescent="0.25">
      <c r="C88" s="80" t="s">
        <v>26</v>
      </c>
      <c r="D88" t="s">
        <v>227</v>
      </c>
      <c r="E88" t="s">
        <v>228</v>
      </c>
      <c r="F88" t="s">
        <v>229</v>
      </c>
      <c r="G88" t="s">
        <v>230</v>
      </c>
      <c r="H88" s="25">
        <f>VLOOKUP(D88,result!$A$2:$AW$476,'primary energy'!W5,FALSE)</f>
        <v>4.2605051889999999</v>
      </c>
      <c r="I88" s="25">
        <f>VLOOKUP(E88,result!$A$2:$AW$476,'primary energy'!W5,FALSE)</f>
        <v>15.3523765</v>
      </c>
      <c r="J88" s="25">
        <f>VLOOKUP(F88,result!$A$2:$AW$476,'primary energy'!W5,FALSE)</f>
        <v>16.325157829999998</v>
      </c>
      <c r="K88" s="25">
        <f>VLOOKUP(G88,result!$A$2:$AW$476,'primary energy'!W5,FALSE)</f>
        <v>11.9277186</v>
      </c>
      <c r="L88" s="40">
        <f t="shared" si="18"/>
        <v>47.865758118999999</v>
      </c>
      <c r="N88" s="52">
        <f>'[1]Bilan 2050'!$T$46</f>
        <v>0</v>
      </c>
      <c r="O88" s="52">
        <f>'[1]Bilan 2050'!$T$41+'[1]Bilan 2050'!$T$42+'[1]Bilan 2050'!$T$43</f>
        <v>0.35040946047782001</v>
      </c>
      <c r="P88" s="52">
        <f>'[1]Bilan 2050'!$T$13</f>
        <v>12.829852160228</v>
      </c>
      <c r="Q88" s="52">
        <f>'[1]Bilan 2050'!$T$23+'[1]Bilan 2050'!$T$29+SUM('[1]Bilan 2050'!$T$36:$T$40,'[1]Bilan 2050'!$T$44:$T$45)</f>
        <v>18.591424861684107</v>
      </c>
      <c r="R88" s="40">
        <f t="shared" si="16"/>
        <v>31.771686482389928</v>
      </c>
      <c r="S88" s="25"/>
      <c r="U88" s="4"/>
      <c r="V88" s="4"/>
      <c r="W88" s="4"/>
      <c r="X88" s="4"/>
      <c r="Y88"/>
    </row>
    <row r="89" spans="3:25" x14ac:dyDescent="0.25">
      <c r="C89" s="80" t="s">
        <v>312</v>
      </c>
      <c r="D89" t="s">
        <v>313</v>
      </c>
      <c r="E89" t="s">
        <v>314</v>
      </c>
      <c r="F89" t="s">
        <v>315</v>
      </c>
      <c r="G89" t="s">
        <v>316</v>
      </c>
      <c r="H89" s="25">
        <f>VLOOKUP(D89,result!$A$2:$AW$476,'primary energy'!W5,FALSE)</f>
        <v>0.93103664949999998</v>
      </c>
      <c r="I89" s="25">
        <f>VLOOKUP(E89,result!$A$2:$AW$476,'primary energy'!W5,FALSE)</f>
        <v>1.9518271169999999</v>
      </c>
      <c r="J89" s="25">
        <f>VLOOKUP(F89,result!$A$2:$AW$476,'primary energy'!W5,FALSE)</f>
        <v>0</v>
      </c>
      <c r="K89" s="25">
        <f>VLOOKUP(G89,result!$A$2:$AW$476,'primary energy'!W5,FALSE)</f>
        <v>1.8470305819999999</v>
      </c>
      <c r="L89" s="40">
        <f t="shared" ref="L89" si="19">SUM(H89:K89)</f>
        <v>4.7298943485000002</v>
      </c>
      <c r="M89" s="113"/>
      <c r="N89" s="25">
        <f>'[1]Bilan 2050'!$E$51</f>
        <v>2.7664377297020319</v>
      </c>
      <c r="O89" s="25">
        <f>'[1]Bilan 2050'!$E$53</f>
        <v>16.6156285805185</v>
      </c>
      <c r="P89" s="25">
        <v>0</v>
      </c>
      <c r="Q89" s="25">
        <f>'[1]Bilan 2050'!$S$23+'[1]Bilan 2050'!$S$29+SUM('[1]Bilan 2050'!$S$36:$S$40,'[1]Bilan 2050'!$S$44:$S$45)</f>
        <v>0.35264158101881615</v>
      </c>
      <c r="R89" s="40">
        <f t="shared" si="16"/>
        <v>19.734707891239346</v>
      </c>
      <c r="S89" s="25"/>
      <c r="U89" s="4"/>
      <c r="V89" s="4"/>
      <c r="W89" s="4"/>
      <c r="X89" s="4"/>
      <c r="Y89"/>
    </row>
    <row r="90" spans="3:25" x14ac:dyDescent="0.25">
      <c r="C90" s="80" t="s">
        <v>27</v>
      </c>
      <c r="D90" t="s">
        <v>231</v>
      </c>
      <c r="E90" t="s">
        <v>232</v>
      </c>
      <c r="F90" t="s">
        <v>233</v>
      </c>
      <c r="G90" t="s">
        <v>234</v>
      </c>
      <c r="H90" s="25">
        <f>VLOOKUP(D90,result!$A$2:$AW$476,'primary energy'!W5,FALSE)</f>
        <v>0</v>
      </c>
      <c r="I90" s="25">
        <f>VLOOKUP(E90,result!$A$2:$AW$476,'primary energy'!W5,FALSE)</f>
        <v>2.5503905210000002</v>
      </c>
      <c r="J90" s="25">
        <f>VLOOKUP(F90,result!$A$2:$AW$476,'primary energy'!W5,FALSE)</f>
        <v>0.54808939329999995</v>
      </c>
      <c r="K90" s="25">
        <f>VLOOKUP(G90,result!$A$2:$AW$476,'primary energy'!W5,FALSE)</f>
        <v>0.41699581289999998</v>
      </c>
      <c r="L90" s="40">
        <f t="shared" si="18"/>
        <v>3.5154757272000001</v>
      </c>
      <c r="N90" s="52">
        <f>'[1]Bilan 2050'!$S$46</f>
        <v>2.2137192704974398E-3</v>
      </c>
      <c r="O90" s="52">
        <f>'[1]Bilan 2050'!$S$41+'[1]Bilan 2050'!$S$42+'[1]Bilan 2050'!$S$43</f>
        <v>2.78834566881127</v>
      </c>
      <c r="P90" s="52">
        <f>'[1]Bilan 2050'!$S$13</f>
        <v>0.59131952422357603</v>
      </c>
      <c r="Q90" s="52">
        <f>'[1]Bilan 2050'!$S$23+'[1]Bilan 2050'!$S$29+'[1]Bilan 2050'!$S$45</f>
        <v>0.18114871272050914</v>
      </c>
      <c r="R90" s="40">
        <f t="shared" si="16"/>
        <v>3.5630276250258528</v>
      </c>
      <c r="S90" s="25"/>
      <c r="U90" s="4"/>
      <c r="V90" s="4"/>
      <c r="W90" s="4"/>
      <c r="X90" s="4"/>
      <c r="Y90"/>
    </row>
    <row r="91" spans="3:25" x14ac:dyDescent="0.25">
      <c r="C91" s="12" t="s">
        <v>28</v>
      </c>
      <c r="H91" s="12">
        <f>SUM(H82,H85:H87)</f>
        <v>5.3069120688</v>
      </c>
      <c r="I91" s="12">
        <f>SUM(I82,I85:I87)</f>
        <v>61.845073772999996</v>
      </c>
      <c r="J91" s="12">
        <f>SUM(J82,J85:J87)</f>
        <v>53.286082023299997</v>
      </c>
      <c r="K91" s="12">
        <f>SUM(K82,K85:K87)</f>
        <v>28.729075031217</v>
      </c>
      <c r="L91" s="41">
        <f>SUM(H91:K91)</f>
        <v>149.16714289631699</v>
      </c>
      <c r="N91" s="53">
        <f>N82+N85+N86+N87</f>
        <v>2.7686514489725296</v>
      </c>
      <c r="O91" s="53">
        <f>O82+O85+O86+O87</f>
        <v>62.060840941937883</v>
      </c>
      <c r="P91" s="53">
        <f>P82+P85+P86+P87</f>
        <v>48.607016170942643</v>
      </c>
      <c r="Q91" s="53">
        <f>Q82+Q85+Q86+Q87</f>
        <v>34.832989484720997</v>
      </c>
      <c r="R91" s="56">
        <f t="shared" si="16"/>
        <v>148.26949804657406</v>
      </c>
      <c r="S91" s="174"/>
      <c r="U91" s="4"/>
      <c r="V91" s="4"/>
      <c r="W91" s="4"/>
      <c r="X91" s="4"/>
      <c r="Y91"/>
    </row>
    <row r="92" spans="3:25" x14ac:dyDescent="0.25">
      <c r="N92" s="161">
        <f>N91-'[1]Bilan 2050'!$G$46</f>
        <v>0</v>
      </c>
      <c r="O92" s="161">
        <f>O91-SUM('[1]Bilan 2050'!$S$41:$W$43,'[1]Bilan 2050'!$E$53)</f>
        <v>0</v>
      </c>
      <c r="P92" s="161">
        <f>P91-'[1]Bilan 2050'!$R$13</f>
        <v>0</v>
      </c>
      <c r="Q92" s="162">
        <f>Q91-SUM('[1]Bilan 2050'!$R$23,'[1]Bilan 2050'!$R$29,'[1]Bilan 2050'!$S$36:$W$40,'[1]Bilan 2050'!$S$45:$W$45)</f>
        <v>0.18114871272049982</v>
      </c>
      <c r="R92" s="35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4"/>
  <sheetViews>
    <sheetView topLeftCell="A70" workbookViewId="0">
      <selection activeCell="I101" sqref="I101"/>
    </sheetView>
  </sheetViews>
  <sheetFormatPr baseColWidth="10" defaultRowHeight="15" x14ac:dyDescent="0.25"/>
  <cols>
    <col min="1" max="1" width="29.85546875" customWidth="1"/>
    <col min="3" max="3" width="18.42578125" bestFit="1" customWidth="1"/>
    <col min="5" max="6" width="11.42578125" customWidth="1"/>
    <col min="9" max="9" width="13.140625" style="45" customWidth="1"/>
    <col min="10" max="12" width="11.42578125" style="45"/>
    <col min="13" max="13" width="11.42578125" style="45" customWidth="1"/>
    <col min="14" max="15" width="11.42578125" style="45"/>
    <col min="16" max="16" width="13.42578125" style="45" customWidth="1"/>
    <col min="17" max="19" width="11.42578125" style="45"/>
    <col min="20" max="20" width="11.42578125" style="45" customWidth="1"/>
    <col min="21" max="28" width="11.42578125" style="45"/>
  </cols>
  <sheetData>
    <row r="1" spans="1:28" ht="23.25" x14ac:dyDescent="0.35">
      <c r="H1" s="1"/>
    </row>
    <row r="2" spans="1:28" x14ac:dyDescent="0.25">
      <c r="E2" s="35"/>
      <c r="F2" s="35"/>
    </row>
    <row r="3" spans="1:28" ht="23.25" x14ac:dyDescent="0.35">
      <c r="A3" s="14" t="s">
        <v>74</v>
      </c>
      <c r="B3" s="14" t="s">
        <v>73</v>
      </c>
      <c r="C3" s="15"/>
      <c r="D3" s="15"/>
      <c r="E3" s="15"/>
      <c r="F3" s="15"/>
      <c r="I3" s="74"/>
      <c r="J3" s="14"/>
      <c r="K3" s="15"/>
      <c r="L3" s="15"/>
      <c r="M3" s="15"/>
      <c r="O3" s="73"/>
      <c r="P3" s="15"/>
      <c r="Q3" s="72"/>
      <c r="R3" s="15"/>
      <c r="S3" s="15"/>
      <c r="T3" s="15"/>
    </row>
    <row r="4" spans="1:28" x14ac:dyDescent="0.25">
      <c r="B4" s="22"/>
      <c r="C4" s="22"/>
      <c r="D4" s="22"/>
      <c r="E4" s="22"/>
      <c r="F4" s="59"/>
      <c r="J4" s="59"/>
      <c r="K4" s="59"/>
      <c r="L4" s="59"/>
      <c r="M4" s="59"/>
      <c r="O4" s="15"/>
      <c r="Q4" s="59"/>
      <c r="R4" s="59"/>
      <c r="S4" s="59"/>
      <c r="T4" s="59"/>
      <c r="X4" s="59"/>
      <c r="Y4" s="59"/>
      <c r="Z4" s="59"/>
      <c r="AA4" s="59"/>
    </row>
    <row r="5" spans="1:28" ht="21" x14ac:dyDescent="0.35">
      <c r="A5" s="159">
        <v>2015</v>
      </c>
      <c r="B5" s="5" t="s">
        <v>39</v>
      </c>
      <c r="C5" s="5" t="s">
        <v>40</v>
      </c>
      <c r="D5" s="5" t="s">
        <v>41</v>
      </c>
      <c r="E5" s="5" t="s">
        <v>42</v>
      </c>
      <c r="F5" s="5" t="s">
        <v>75</v>
      </c>
      <c r="G5" s="38" t="s">
        <v>2</v>
      </c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</row>
    <row r="6" spans="1:28" x14ac:dyDescent="0.25">
      <c r="A6" s="83" t="s">
        <v>20</v>
      </c>
      <c r="B6" s="84">
        <f>B7+B8</f>
        <v>0</v>
      </c>
      <c r="C6" s="84">
        <f t="shared" ref="C6:F6" si="0">C7+C8</f>
        <v>133.06482201372955</v>
      </c>
      <c r="D6" s="84">
        <f t="shared" si="0"/>
        <v>0.4568977157942456</v>
      </c>
      <c r="E6" s="84">
        <f t="shared" si="0"/>
        <v>0.10463331004760835</v>
      </c>
      <c r="F6" s="84">
        <f t="shared" si="0"/>
        <v>0</v>
      </c>
      <c r="G6" s="85">
        <f>SUM(B6:F6)</f>
        <v>133.6263530395714</v>
      </c>
      <c r="I6" s="68"/>
      <c r="J6" s="68"/>
      <c r="K6" s="68"/>
      <c r="L6" s="68"/>
      <c r="M6" s="68"/>
      <c r="N6" s="75"/>
      <c r="O6" s="76"/>
      <c r="P6" s="76"/>
      <c r="Q6" s="76"/>
      <c r="R6" s="76"/>
      <c r="S6" s="76"/>
      <c r="T6" s="62"/>
      <c r="U6" s="75"/>
      <c r="V6" s="64"/>
      <c r="W6" s="61"/>
      <c r="X6" s="71"/>
      <c r="Y6" s="71"/>
      <c r="Z6" s="71"/>
      <c r="AA6" s="71"/>
      <c r="AB6" s="71"/>
    </row>
    <row r="7" spans="1:28" x14ac:dyDescent="0.25">
      <c r="A7" s="79" t="s">
        <v>21</v>
      </c>
      <c r="B7" s="25">
        <v>0</v>
      </c>
      <c r="C7" s="25">
        <f>'final energy by uses and ENR'!I7*3.2*result!K250</f>
        <v>76.548147462229565</v>
      </c>
      <c r="D7" s="25">
        <f>'final energy by uses and ENR'!J7/'final energy by uses and ENR'!J$14*(result!K$159+result!K$60+result!K$161)/1000000</f>
        <v>3.8149541208427427E-3</v>
      </c>
      <c r="E7" s="25">
        <f>'final energy by uses and ENR'!K7*2.394*result!K251</f>
        <v>5.1815670608362059E-5</v>
      </c>
      <c r="F7" s="25">
        <v>0</v>
      </c>
      <c r="G7" s="40">
        <f>SUM(B7:F7)</f>
        <v>76.552014232021008</v>
      </c>
      <c r="I7" s="68"/>
      <c r="J7" s="68"/>
      <c r="K7" s="68"/>
      <c r="L7" s="68"/>
      <c r="M7" s="68"/>
      <c r="N7" s="75"/>
      <c r="O7" s="76"/>
      <c r="P7" s="76"/>
      <c r="Q7" s="76"/>
      <c r="R7" s="76"/>
      <c r="S7" s="76"/>
      <c r="T7" s="62"/>
      <c r="U7" s="75"/>
      <c r="V7" s="64"/>
      <c r="W7" s="57"/>
      <c r="X7" s="71"/>
      <c r="Y7" s="71"/>
      <c r="Z7" s="71"/>
      <c r="AA7" s="71"/>
      <c r="AB7" s="71"/>
    </row>
    <row r="8" spans="1:28" x14ac:dyDescent="0.25">
      <c r="A8" s="80" t="s">
        <v>22</v>
      </c>
      <c r="B8" s="25">
        <v>0</v>
      </c>
      <c r="C8" s="25">
        <f>(result!K$150+result!K$151+result!K$152+result!K$153+result!K$154)/1000000</f>
        <v>56.516674551500003</v>
      </c>
      <c r="D8" s="25">
        <f>'final energy by uses and ENR'!J8/'final energy by uses and ENR'!J$14*(result!K$159+result!K$160+result!K$161)/1000000</f>
        <v>0.45308276167340283</v>
      </c>
      <c r="E8" s="25">
        <f>(result!K$176+result!K$177+result!K$178+result!K$179+result!K$180)/1000000</f>
        <v>0.104581494377</v>
      </c>
      <c r="F8" s="25">
        <v>0</v>
      </c>
      <c r="G8" s="40">
        <f>SUM(B8:F8)</f>
        <v>57.074338807550404</v>
      </c>
      <c r="I8" s="68"/>
      <c r="J8" s="68"/>
      <c r="K8" s="68"/>
      <c r="L8" s="68"/>
      <c r="M8" s="68"/>
      <c r="N8" s="75"/>
      <c r="O8" s="76"/>
      <c r="P8" s="76"/>
      <c r="Q8" s="76"/>
      <c r="R8" s="76"/>
      <c r="S8" s="76"/>
      <c r="T8" s="62"/>
      <c r="U8" s="75"/>
      <c r="V8" s="64"/>
      <c r="W8" s="57"/>
      <c r="X8" s="71"/>
      <c r="Y8" s="71"/>
      <c r="Z8" s="71"/>
      <c r="AA8" s="71"/>
      <c r="AB8" s="71"/>
    </row>
    <row r="9" spans="1:28" x14ac:dyDescent="0.25">
      <c r="A9" s="83" t="s">
        <v>23</v>
      </c>
      <c r="B9" s="84">
        <f>result!K$102/1000000</f>
        <v>0.73876587820000006</v>
      </c>
      <c r="C9" s="84">
        <f>'final energy by uses and ENR'!I9*3.2*result!K250</f>
        <v>20.90437493809786</v>
      </c>
      <c r="D9" s="84">
        <f>'final energy by uses and ENR'!J9/'final energy by uses and ENR'!J$14*(result!K$159+result!K$160+result!K$161)/1000000</f>
        <v>6.024612800528466</v>
      </c>
      <c r="E9" s="84">
        <f>'final energy by uses and ENR'!K9*2.394*result!K251</f>
        <v>29.133220575843467</v>
      </c>
      <c r="F9" s="84">
        <v>0</v>
      </c>
      <c r="G9" s="85">
        <f t="shared" ref="G9" si="1">SUM(B9:F9)</f>
        <v>56.800974192669791</v>
      </c>
      <c r="I9" s="68"/>
      <c r="J9" s="68"/>
      <c r="K9" s="68"/>
      <c r="L9" s="68"/>
      <c r="M9" s="68"/>
      <c r="N9" s="75"/>
      <c r="O9" s="76"/>
      <c r="P9" s="76"/>
      <c r="Q9" s="76"/>
      <c r="R9" s="76"/>
      <c r="S9" s="76"/>
      <c r="T9" s="62"/>
      <c r="U9" s="75"/>
      <c r="V9" s="64"/>
      <c r="W9" s="61"/>
      <c r="X9" s="71"/>
      <c r="Y9" s="71"/>
      <c r="Z9" s="71"/>
      <c r="AA9" s="71"/>
      <c r="AB9" s="71"/>
    </row>
    <row r="10" spans="1:28" x14ac:dyDescent="0.25">
      <c r="A10" s="83" t="s">
        <v>24</v>
      </c>
      <c r="B10" s="84">
        <f>(result!K$135+result!K$136)/1000000</f>
        <v>0</v>
      </c>
      <c r="C10" s="84">
        <f>(result!K$155+result!K$156)/1000000</f>
        <v>11.7498213811</v>
      </c>
      <c r="D10" s="84">
        <f>'final energy by uses and ENR'!J10/'final energy by uses and ENR'!J$14*(result!K$159+result!K$160+result!K$161)/1000000</f>
        <v>6.2010054387856579</v>
      </c>
      <c r="E10" s="84">
        <f>(result!K$181+result!K$182)/1000000</f>
        <v>18.251131428000001</v>
      </c>
      <c r="F10" s="84">
        <v>0</v>
      </c>
      <c r="G10" s="85">
        <f t="shared" ref="G10:G14" si="2">SUM(B10:F10)</f>
        <v>36.201958247885656</v>
      </c>
      <c r="I10" s="68"/>
      <c r="J10" s="68"/>
      <c r="K10" s="68"/>
      <c r="L10" s="68"/>
      <c r="M10" s="68"/>
      <c r="N10" s="75"/>
      <c r="O10" s="76"/>
      <c r="P10" s="76"/>
      <c r="Q10" s="76"/>
      <c r="R10" s="76"/>
      <c r="S10" s="76"/>
      <c r="T10" s="62"/>
      <c r="U10" s="75"/>
      <c r="V10" s="64"/>
      <c r="W10" s="61"/>
      <c r="X10" s="71"/>
      <c r="Y10" s="71"/>
      <c r="Z10" s="71"/>
      <c r="AA10" s="71"/>
      <c r="AB10" s="71"/>
    </row>
    <row r="11" spans="1:28" x14ac:dyDescent="0.25">
      <c r="A11" s="83" t="s">
        <v>25</v>
      </c>
      <c r="B11" s="84">
        <f t="shared" ref="B11:D11" si="3">B12+B13</f>
        <v>20.863685807500001</v>
      </c>
      <c r="C11" s="84">
        <f t="shared" si="3"/>
        <v>64.762612077549733</v>
      </c>
      <c r="D11" s="84">
        <f t="shared" si="3"/>
        <v>5.4283696083694508</v>
      </c>
      <c r="E11" s="84">
        <f>E12+E13</f>
        <v>29.853754582736745</v>
      </c>
      <c r="F11" s="84">
        <f>F12+F13</f>
        <v>12.0994885</v>
      </c>
      <c r="G11" s="85">
        <f t="shared" si="2"/>
        <v>133.00791057615592</v>
      </c>
      <c r="I11" s="68"/>
      <c r="J11" s="68"/>
      <c r="K11" s="68"/>
      <c r="L11" s="68"/>
      <c r="M11" s="68"/>
      <c r="N11" s="75"/>
      <c r="O11" s="76"/>
      <c r="P11" s="76"/>
      <c r="Q11" s="76"/>
      <c r="R11" s="76"/>
      <c r="S11" s="76"/>
      <c r="T11" s="62"/>
      <c r="U11" s="75"/>
      <c r="V11" s="64"/>
      <c r="W11" s="61"/>
      <c r="X11" s="71"/>
      <c r="Y11" s="71"/>
      <c r="Z11" s="71"/>
      <c r="AA11" s="71"/>
      <c r="AB11" s="71"/>
    </row>
    <row r="12" spans="1:28" x14ac:dyDescent="0.25">
      <c r="A12" s="80" t="s">
        <v>26</v>
      </c>
      <c r="B12" s="25">
        <f>(result!K$129+result!K$130+result!K$131+result!K$132+result!K$133+result!K$134)/1000000</f>
        <v>20.863685807500001</v>
      </c>
      <c r="C12" s="25">
        <f>(result!K$138+result!K$140+result!K$141+result!K$142+result!K$143+result!K$144+result!K$145+result!K$146+result!K$147+result!K$148+result!K$149)/1000000</f>
        <v>58.27841841954973</v>
      </c>
      <c r="D12" s="25">
        <f>'final energy by uses and ENR'!J12/'final energy by uses and ENR'!J$14*(result!K$159+result!K$160+result!K$161)/1000000</f>
        <v>5.2805739233856368</v>
      </c>
      <c r="E12" s="25">
        <f>(result!K$164+result!K$165+result!K$166+result!K$167+result!K$168+result!K$169+result!K$170+result!K$171+result!K$172+result!K$173+result!K$174+result!K$175+result!K$183+result!K$185)/1000000</f>
        <v>29.133922900036744</v>
      </c>
      <c r="F12" s="25">
        <f>result!K$100/1000000</f>
        <v>12.0994885</v>
      </c>
      <c r="G12" s="40">
        <f t="shared" si="2"/>
        <v>125.6560895504721</v>
      </c>
      <c r="I12" s="68"/>
      <c r="J12" s="68"/>
      <c r="K12" s="68"/>
      <c r="L12" s="68"/>
      <c r="M12" s="68"/>
      <c r="N12" s="75"/>
      <c r="O12" s="76"/>
      <c r="P12" s="76"/>
      <c r="Q12" s="76"/>
      <c r="R12" s="76"/>
      <c r="S12" s="76"/>
      <c r="T12" s="62"/>
      <c r="U12" s="75"/>
      <c r="V12" s="64"/>
      <c r="W12" s="57"/>
      <c r="X12" s="71"/>
      <c r="Y12" s="71"/>
      <c r="Z12" s="71"/>
      <c r="AA12" s="71"/>
      <c r="AB12" s="71"/>
    </row>
    <row r="13" spans="1:28" x14ac:dyDescent="0.25">
      <c r="A13" s="80" t="s">
        <v>27</v>
      </c>
      <c r="B13" s="25">
        <v>0</v>
      </c>
      <c r="C13" s="25">
        <f>(result!K$139)/1000000</f>
        <v>6.4841936579999997</v>
      </c>
      <c r="D13" s="25">
        <f>'final energy by uses and ENR'!J13/'final energy by uses and ENR'!J$14*(result!K$159+result!K$160+result!K$161)/1000000</f>
        <v>0.14779568498381371</v>
      </c>
      <c r="E13" s="25">
        <f>(result!K$163)/1000000</f>
        <v>0.71983168269999998</v>
      </c>
      <c r="F13" s="25">
        <v>0</v>
      </c>
      <c r="G13" s="40">
        <f t="shared" si="2"/>
        <v>7.3518210256838135</v>
      </c>
      <c r="I13" s="68"/>
      <c r="J13" s="68"/>
      <c r="K13" s="68"/>
      <c r="L13" s="68"/>
      <c r="M13" s="68"/>
      <c r="N13" s="75"/>
      <c r="O13" s="76"/>
      <c r="P13" s="76"/>
      <c r="Q13" s="76"/>
      <c r="R13" s="76"/>
      <c r="S13" s="76"/>
      <c r="T13" s="62"/>
      <c r="U13" s="75"/>
      <c r="V13" s="64"/>
      <c r="W13" s="57"/>
      <c r="X13" s="71"/>
      <c r="Y13" s="71"/>
      <c r="Z13" s="71"/>
      <c r="AA13" s="71"/>
      <c r="AB13" s="71"/>
    </row>
    <row r="14" spans="1:28" x14ac:dyDescent="0.25">
      <c r="A14" s="86" t="s">
        <v>76</v>
      </c>
      <c r="B14" s="86">
        <f>SUM(B9:B11)+B6</f>
        <v>21.6024516857</v>
      </c>
      <c r="C14" s="86">
        <f>SUM(C9:C11)+C6</f>
        <v>230.48163041047715</v>
      </c>
      <c r="D14" s="86">
        <f>SUM(D9:D11)+D6</f>
        <v>18.110885563477819</v>
      </c>
      <c r="E14" s="86">
        <f>SUM(E9:E11)+E6</f>
        <v>77.342739896627819</v>
      </c>
      <c r="F14" s="86">
        <f>SUM(F9:F11)+F6</f>
        <v>12.0994885</v>
      </c>
      <c r="G14" s="96">
        <f t="shared" si="2"/>
        <v>359.63719605628285</v>
      </c>
      <c r="I14" s="68"/>
      <c r="J14" s="68"/>
      <c r="K14" s="68"/>
      <c r="L14" s="68"/>
      <c r="M14" s="68"/>
      <c r="N14" s="75"/>
      <c r="O14" s="76"/>
      <c r="P14" s="76"/>
      <c r="Q14" s="76"/>
      <c r="R14" s="76"/>
      <c r="S14" s="76"/>
      <c r="T14" s="62"/>
      <c r="U14" s="75"/>
      <c r="V14" s="64"/>
      <c r="W14" s="63"/>
      <c r="X14" s="71"/>
      <c r="Y14" s="71"/>
      <c r="Z14" s="71"/>
      <c r="AA14" s="71"/>
      <c r="AB14" s="71"/>
    </row>
    <row r="15" spans="1:28" x14ac:dyDescent="0.25">
      <c r="A15" s="101" t="s">
        <v>90</v>
      </c>
      <c r="B15" s="102">
        <f>(result!K$102+result!K$129+result!K$130+result!K$131+result!K$132+result!K$133+result!K$134+result!K$135+result!K$136)/1000000</f>
        <v>21.6024516857</v>
      </c>
      <c r="C15" s="35">
        <f>(result!K$104+result!K$138+result!K$139+result!K$140+result!K$141+result!K$142+result!K$143+result!K$144+result!K$145+result!K$146+result!K$147+result!K$148+result!K$149+result!K$150+result!K$151+result!K$152+result!K$153+result!K$154+result!K$155+result!K$156)/1000000</f>
        <v>230.54052114014968</v>
      </c>
      <c r="D15" s="35">
        <f>(result!K$159+result!K$160+result!K$161)/1000000</f>
        <v>18.112482292999999</v>
      </c>
      <c r="E15" s="102">
        <f>(result!K$106+result!K$163+result!K$164+result!K$165+result!K$166+result!K$167+result!K$168+result!K$169+result!K$170+result!K$171+result!K$172+result!K$173+result!K$174+result!K$175+result!K$176+result!K$177+result!K$178+result!K$179+result!K$180+result!K$181+result!K$182+result!K$183+result!K$185)/1000000</f>
        <v>77.548401735113757</v>
      </c>
      <c r="F15" s="35">
        <f>result!K$100/1000000</f>
        <v>12.0994885</v>
      </c>
      <c r="G15" s="99">
        <f>SUM(B15:F15)</f>
        <v>359.90334535396346</v>
      </c>
      <c r="I15" s="68"/>
      <c r="J15" s="68"/>
      <c r="K15" s="68"/>
      <c r="L15" s="68"/>
      <c r="M15" s="62"/>
      <c r="N15" s="64"/>
      <c r="O15" s="68"/>
      <c r="P15" s="68"/>
      <c r="Q15" s="68"/>
      <c r="R15" s="68"/>
      <c r="S15" s="62"/>
      <c r="T15" s="62"/>
      <c r="U15" s="64"/>
      <c r="V15" s="64"/>
      <c r="W15" s="65"/>
      <c r="X15" s="71"/>
      <c r="Y15" s="71"/>
      <c r="Z15" s="71"/>
      <c r="AA15" s="71"/>
      <c r="AB15" s="71"/>
    </row>
    <row r="16" spans="1:28" x14ac:dyDescent="0.25">
      <c r="B16" s="62"/>
      <c r="C16" s="62"/>
      <c r="D16" s="62"/>
      <c r="E16" s="62"/>
      <c r="F16" s="62"/>
      <c r="G16" s="103">
        <f>result!K$194/1000000</f>
        <v>359.90334460000003</v>
      </c>
      <c r="I16" s="68"/>
      <c r="J16" s="68"/>
      <c r="K16" s="68"/>
      <c r="L16" s="68"/>
      <c r="M16" s="62"/>
      <c r="N16" s="67"/>
      <c r="O16" s="68"/>
      <c r="P16" s="68"/>
      <c r="Q16" s="68"/>
      <c r="R16" s="68"/>
      <c r="S16" s="62"/>
      <c r="T16" s="62"/>
      <c r="U16" s="67"/>
      <c r="V16" s="67"/>
      <c r="W16" s="66"/>
      <c r="X16" s="71"/>
      <c r="Y16" s="71"/>
      <c r="Z16" s="71"/>
      <c r="AA16" s="71"/>
      <c r="AB16" s="71"/>
    </row>
    <row r="17" spans="1:28" x14ac:dyDescent="0.25">
      <c r="B17" s="62"/>
      <c r="C17" s="62"/>
      <c r="D17" s="62"/>
      <c r="E17" s="62"/>
      <c r="F17" s="62"/>
      <c r="G17" s="70"/>
      <c r="I17" s="68"/>
      <c r="J17" s="68"/>
      <c r="K17" s="68"/>
      <c r="L17" s="68"/>
      <c r="M17" s="62"/>
      <c r="O17" s="68"/>
      <c r="P17" s="68"/>
      <c r="Q17" s="68"/>
      <c r="R17" s="68"/>
      <c r="S17" s="62"/>
      <c r="T17" s="62"/>
      <c r="X17" s="71"/>
      <c r="Y17" s="71"/>
      <c r="Z17" s="71"/>
      <c r="AA17" s="71"/>
      <c r="AB17" s="71"/>
    </row>
    <row r="18" spans="1:28" ht="21" x14ac:dyDescent="0.35">
      <c r="A18" s="159">
        <v>2020</v>
      </c>
      <c r="B18" s="5" t="s">
        <v>39</v>
      </c>
      <c r="C18" s="5" t="s">
        <v>40</v>
      </c>
      <c r="D18" s="5" t="s">
        <v>41</v>
      </c>
      <c r="E18" s="5" t="s">
        <v>42</v>
      </c>
      <c r="F18" s="5" t="s">
        <v>75</v>
      </c>
      <c r="G18" s="38" t="s">
        <v>2</v>
      </c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W18" s="60"/>
      <c r="X18" s="60"/>
      <c r="Y18" s="60"/>
      <c r="Z18" s="60"/>
      <c r="AA18" s="60"/>
      <c r="AB18" s="71"/>
    </row>
    <row r="19" spans="1:28" x14ac:dyDescent="0.25">
      <c r="A19" s="83" t="s">
        <v>20</v>
      </c>
      <c r="B19" s="84">
        <f>B20+B21</f>
        <v>0</v>
      </c>
      <c r="C19" s="84">
        <f t="shared" ref="C19:F19" si="4">C20+C21</f>
        <v>122.60833539150485</v>
      </c>
      <c r="D19" s="84">
        <f t="shared" si="4"/>
        <v>0.55616948453105663</v>
      </c>
      <c r="E19" s="100">
        <f t="shared" si="4"/>
        <v>0.38686692961096397</v>
      </c>
      <c r="F19" s="84">
        <f t="shared" si="4"/>
        <v>0</v>
      </c>
      <c r="G19" s="85">
        <f>SUM(B19:F19)</f>
        <v>123.55137180564687</v>
      </c>
      <c r="I19" s="68"/>
      <c r="J19" s="68"/>
      <c r="K19" s="68"/>
      <c r="L19" s="68"/>
      <c r="M19" s="68"/>
      <c r="N19" s="75"/>
      <c r="O19" s="76"/>
      <c r="P19" s="76"/>
      <c r="Q19" s="76"/>
      <c r="R19" s="76"/>
      <c r="S19" s="76"/>
      <c r="T19" s="62"/>
      <c r="U19" s="49"/>
      <c r="W19" s="61"/>
      <c r="X19" s="71"/>
      <c r="Y19" s="71"/>
      <c r="Z19" s="71"/>
      <c r="AA19" s="71"/>
      <c r="AB19" s="71"/>
    </row>
    <row r="20" spans="1:28" x14ac:dyDescent="0.25">
      <c r="A20" s="79" t="s">
        <v>21</v>
      </c>
      <c r="B20" s="25">
        <v>0</v>
      </c>
      <c r="C20" s="25">
        <f>'final energy by uses and ENR'!I20*3.2*result!P250</f>
        <v>71.623035488004845</v>
      </c>
      <c r="D20" s="25">
        <f>'final energy by uses and ENR'!J20/'final energy by uses and ENR'!J$27*(result!P$159+result!P$160+result!P$161)/1000000</f>
        <v>1.6320287837104326E-2</v>
      </c>
      <c r="E20" s="77">
        <f>'final energy by uses and ENR'!K20*2.394*result!P251</f>
        <v>8.6561480963978334E-5</v>
      </c>
      <c r="F20" s="25">
        <v>0</v>
      </c>
      <c r="G20" s="40">
        <f>SUM(B20:F20)</f>
        <v>71.639442337322919</v>
      </c>
      <c r="I20" s="68"/>
      <c r="J20" s="68"/>
      <c r="K20" s="68"/>
      <c r="L20" s="68"/>
      <c r="M20" s="68"/>
      <c r="N20" s="75"/>
      <c r="O20" s="76"/>
      <c r="P20" s="76"/>
      <c r="Q20" s="76"/>
      <c r="R20" s="76"/>
      <c r="S20" s="76"/>
      <c r="T20" s="62"/>
      <c r="U20" s="58"/>
      <c r="W20" s="57"/>
      <c r="X20" s="71"/>
      <c r="Y20" s="71"/>
      <c r="Z20" s="71"/>
      <c r="AA20" s="71"/>
      <c r="AB20" s="71"/>
    </row>
    <row r="21" spans="1:28" x14ac:dyDescent="0.25">
      <c r="A21" s="80" t="s">
        <v>22</v>
      </c>
      <c r="B21" s="25">
        <v>0</v>
      </c>
      <c r="C21" s="25">
        <f>(result!P$150+result!P$151+result!P$152+result!P$153+result!P$154)/1000000</f>
        <v>50.985299903500007</v>
      </c>
      <c r="D21" s="25">
        <f>'final energy by uses and ENR'!J21/'final energy by uses and ENR'!J$27*(result!P$159+result!P$160+result!P$161)/1000000</f>
        <v>0.53984919669395226</v>
      </c>
      <c r="E21" s="77">
        <f>(result!P$176+result!P$177+result!P$178+result!P$179+result!P$180)/1000000</f>
        <v>0.38678036813</v>
      </c>
      <c r="F21" s="25">
        <v>0</v>
      </c>
      <c r="G21" s="40">
        <f>SUM(B21:F21)</f>
        <v>51.911929468323954</v>
      </c>
      <c r="I21" s="68"/>
      <c r="J21" s="68"/>
      <c r="K21" s="68"/>
      <c r="L21" s="68"/>
      <c r="M21" s="68"/>
      <c r="N21" s="75"/>
      <c r="O21" s="76"/>
      <c r="P21" s="76"/>
      <c r="Q21" s="76"/>
      <c r="R21" s="76"/>
      <c r="S21" s="76"/>
      <c r="T21" s="62"/>
      <c r="U21" s="58"/>
      <c r="W21" s="57"/>
      <c r="X21" s="71"/>
      <c r="Y21" s="71"/>
      <c r="Z21" s="71"/>
      <c r="AA21" s="71"/>
      <c r="AB21" s="71"/>
    </row>
    <row r="22" spans="1:28" x14ac:dyDescent="0.25">
      <c r="A22" s="83" t="s">
        <v>23</v>
      </c>
      <c r="B22" s="84">
        <f>result!P$102/1000000</f>
        <v>0.62639807729999997</v>
      </c>
      <c r="C22" s="84">
        <f>'final energy by uses and ENR'!I22*3.2*result!P250</f>
        <v>17.633789521694528</v>
      </c>
      <c r="D22" s="84">
        <f>'final energy by uses and ENR'!J22/'final energy by uses and ENR'!J$27*(result!P$159+result!P$160+result!P$161)/1000000</f>
        <v>5.3135501058058656</v>
      </c>
      <c r="E22" s="84">
        <f>'final energy by uses and ENR'!K22*2.394*result!P251</f>
        <v>24.436838980567337</v>
      </c>
      <c r="F22" s="84">
        <v>0</v>
      </c>
      <c r="G22" s="85">
        <f t="shared" ref="G22" si="5">SUM(B22:F22)</f>
        <v>48.010576685367731</v>
      </c>
      <c r="I22" s="68"/>
      <c r="J22" s="68"/>
      <c r="K22" s="68"/>
      <c r="L22" s="68"/>
      <c r="M22" s="68"/>
      <c r="N22" s="75"/>
      <c r="O22" s="76"/>
      <c r="P22" s="76"/>
      <c r="Q22" s="76"/>
      <c r="R22" s="76"/>
      <c r="S22" s="76"/>
      <c r="T22" s="62"/>
      <c r="U22" s="49"/>
      <c r="W22" s="61"/>
      <c r="X22" s="71"/>
      <c r="Y22" s="71"/>
      <c r="Z22" s="71"/>
      <c r="AA22" s="71"/>
      <c r="AB22" s="71"/>
    </row>
    <row r="23" spans="1:28" x14ac:dyDescent="0.25">
      <c r="A23" s="83" t="s">
        <v>24</v>
      </c>
      <c r="B23" s="84">
        <f>(result!P$135+result!P$136)/1000000</f>
        <v>0</v>
      </c>
      <c r="C23" s="84">
        <f>(result!P$155+result!P$156)/1000000</f>
        <v>12.2746699579</v>
      </c>
      <c r="D23" s="84">
        <f>'final energy by uses and ENR'!J23/'final energy by uses and ENR'!J$27*(result!P$159+result!P$160+result!P$161)/1000000</f>
        <v>5.7995041864853887</v>
      </c>
      <c r="E23" s="84">
        <f>(result!P$181+result!P$182)/1000000</f>
        <v>17.035237335999998</v>
      </c>
      <c r="F23" s="84">
        <v>0</v>
      </c>
      <c r="G23" s="85">
        <f t="shared" ref="G23:G28" si="6">SUM(B23:F23)</f>
        <v>35.10941148038539</v>
      </c>
      <c r="I23" s="68"/>
      <c r="J23" s="68"/>
      <c r="K23" s="68"/>
      <c r="L23" s="68"/>
      <c r="M23" s="68"/>
      <c r="N23" s="75"/>
      <c r="O23" s="76"/>
      <c r="P23" s="76"/>
      <c r="Q23" s="76"/>
      <c r="R23" s="76"/>
      <c r="S23" s="76"/>
      <c r="T23" s="62"/>
      <c r="U23" s="49"/>
      <c r="W23" s="61"/>
      <c r="X23" s="71"/>
      <c r="Y23" s="71"/>
      <c r="Z23" s="71"/>
      <c r="AA23" s="71"/>
      <c r="AB23" s="71"/>
    </row>
    <row r="24" spans="1:28" x14ac:dyDescent="0.25">
      <c r="A24" s="83" t="s">
        <v>25</v>
      </c>
      <c r="B24" s="84">
        <f t="shared" ref="B24:D24" si="7">B25+B26</f>
        <v>16.654940399400001</v>
      </c>
      <c r="C24" s="84">
        <f t="shared" si="7"/>
        <v>62.733339773570464</v>
      </c>
      <c r="D24" s="84">
        <f t="shared" si="7"/>
        <v>4.5842896411776914</v>
      </c>
      <c r="E24" s="84">
        <f>E25+E26</f>
        <v>26.308842140384677</v>
      </c>
      <c r="F24" s="84">
        <f>F25+F26</f>
        <v>14.6827706</v>
      </c>
      <c r="G24" s="85">
        <f t="shared" si="6"/>
        <v>124.96418255453284</v>
      </c>
      <c r="I24" s="68"/>
      <c r="J24" s="68"/>
      <c r="K24" s="68"/>
      <c r="L24" s="68"/>
      <c r="M24" s="68"/>
      <c r="N24" s="75"/>
      <c r="O24" s="76"/>
      <c r="P24" s="76"/>
      <c r="Q24" s="76"/>
      <c r="R24" s="76"/>
      <c r="S24" s="76"/>
      <c r="T24" s="62"/>
      <c r="U24" s="49"/>
      <c r="W24" s="61"/>
      <c r="X24" s="71"/>
      <c r="Y24" s="71"/>
      <c r="Z24" s="71"/>
      <c r="AA24" s="71"/>
      <c r="AB24" s="71"/>
    </row>
    <row r="25" spans="1:28" x14ac:dyDescent="0.25">
      <c r="A25" s="80" t="s">
        <v>26</v>
      </c>
      <c r="B25" s="25">
        <f>(result!P$129+result!P$130+result!P$131+result!P$132+result!P$133+result!P$134)/1000000</f>
        <v>16.654940399400001</v>
      </c>
      <c r="C25" s="25">
        <f>(result!P$138+result!P$140+result!P$141+result!P$142+result!P$143+result!P$144+result!P$145+result!P$146+result!P$147+result!P$148+result!U$149)/1000000</f>
        <v>56.687059520570465</v>
      </c>
      <c r="D25" s="25">
        <f>'final energy by uses and ENR'!J25/'final energy by uses and ENR'!J$27*(result!P$159+result!P$160+result!P$161)/1000000</f>
        <v>4.4570283214641249</v>
      </c>
      <c r="E25" s="25">
        <f>(result!P$164+result!P$165+result!P$166+result!P$167+result!P$168+result!P$169+result!P$170+result!P$171+result!P$172+result!P$173+result!P$174+result!P$175+result!P$183+result!P$185)/1000000</f>
        <v>25.664272449084677</v>
      </c>
      <c r="F25" s="25">
        <f>result!P$100/1000000</f>
        <v>14.6827706</v>
      </c>
      <c r="G25" s="40">
        <f t="shared" si="6"/>
        <v>118.14607129051926</v>
      </c>
      <c r="I25" s="68"/>
      <c r="J25" s="68"/>
      <c r="K25" s="68"/>
      <c r="L25" s="68"/>
      <c r="M25" s="68"/>
      <c r="N25" s="75"/>
      <c r="O25" s="76"/>
      <c r="P25" s="76"/>
      <c r="Q25" s="76"/>
      <c r="R25" s="76"/>
      <c r="S25" s="76"/>
      <c r="T25" s="62"/>
      <c r="U25" s="58"/>
      <c r="W25" s="57"/>
      <c r="X25" s="71"/>
      <c r="Y25" s="71"/>
      <c r="Z25" s="71"/>
      <c r="AA25" s="71"/>
      <c r="AB25" s="71"/>
    </row>
    <row r="26" spans="1:28" x14ac:dyDescent="0.25">
      <c r="A26" s="80" t="s">
        <v>27</v>
      </c>
      <c r="B26" s="25">
        <v>0</v>
      </c>
      <c r="C26" s="25">
        <f>(result!P$139)/1000000</f>
        <v>6.0462802529999999</v>
      </c>
      <c r="D26" s="25">
        <f>'final energy by uses and ENR'!J26/'final energy by uses and ENR'!J$27*(result!P$159+result!P$160+result!P$161)/1000000</f>
        <v>0.12726131971356663</v>
      </c>
      <c r="E26" s="25">
        <f>(result!P$163)/1000000</f>
        <v>0.64456969129999997</v>
      </c>
      <c r="F26" s="25">
        <v>0</v>
      </c>
      <c r="G26" s="40">
        <f t="shared" si="6"/>
        <v>6.8181112640135666</v>
      </c>
      <c r="I26" s="68"/>
      <c r="J26" s="68"/>
      <c r="K26" s="68"/>
      <c r="L26" s="68"/>
      <c r="M26" s="68"/>
      <c r="N26" s="75"/>
      <c r="O26" s="76"/>
      <c r="P26" s="76"/>
      <c r="Q26" s="76"/>
      <c r="R26" s="76"/>
      <c r="S26" s="76"/>
      <c r="T26" s="62"/>
      <c r="U26" s="58"/>
      <c r="W26" s="57"/>
      <c r="X26" s="71"/>
      <c r="Y26" s="71"/>
      <c r="Z26" s="71"/>
      <c r="AA26" s="71"/>
      <c r="AB26" s="71"/>
    </row>
    <row r="27" spans="1:28" x14ac:dyDescent="0.25">
      <c r="A27" s="86" t="s">
        <v>76</v>
      </c>
      <c r="B27" s="86">
        <f>SUM(B22:B24)+B19</f>
        <v>17.2813384767</v>
      </c>
      <c r="C27" s="86">
        <f>SUM(C22:C24)+C19</f>
        <v>215.25013464466986</v>
      </c>
      <c r="D27" s="86">
        <f t="shared" ref="D27" si="8">SUM(D22:D24)+D19</f>
        <v>16.253513418000004</v>
      </c>
      <c r="E27" s="86">
        <f>SUM(E22:E24)+E19</f>
        <v>68.167785386562969</v>
      </c>
      <c r="F27" s="86">
        <f>SUM(F22:F24)+F19</f>
        <v>14.6827706</v>
      </c>
      <c r="G27" s="96">
        <f t="shared" si="6"/>
        <v>331.63554252593286</v>
      </c>
      <c r="I27" s="68"/>
      <c r="J27" s="68"/>
      <c r="K27" s="68"/>
      <c r="L27" s="68"/>
      <c r="M27" s="68"/>
      <c r="N27" s="75"/>
      <c r="O27" s="76"/>
      <c r="P27" s="76"/>
      <c r="Q27" s="76"/>
      <c r="R27" s="76"/>
      <c r="S27" s="76"/>
      <c r="T27" s="62"/>
      <c r="U27" s="65"/>
      <c r="W27" s="63"/>
      <c r="X27" s="71"/>
      <c r="Y27" s="71"/>
      <c r="Z27" s="71"/>
      <c r="AA27" s="71"/>
      <c r="AB27" s="71"/>
    </row>
    <row r="28" spans="1:28" x14ac:dyDescent="0.25">
      <c r="A28" s="101" t="s">
        <v>90</v>
      </c>
      <c r="B28" s="102">
        <f>(result!P$102+result!P$129+result!P$130+result!P$131+result!P$132+result!P$133+result!P$134+result!P$135+result!P$136)/1000000</f>
        <v>17.2813384767</v>
      </c>
      <c r="C28" s="35">
        <f>(result!P$104+result!P$138+result!P$139+result!P$140+result!P$141+result!P$142+result!P$143+result!P$144+result!P$145+result!P$146+result!P$147+result!P$148+result!P$149+result!P$150+result!P$151+result!P$152+result!P$153+result!P$154+result!P$155+result!P$156)/1000000</f>
        <v>215.3040725390025</v>
      </c>
      <c r="D28" s="35">
        <f>(result!P$159+result!P$160+result!P$161)/1000000</f>
        <v>16.253513418000001</v>
      </c>
      <c r="E28" s="103">
        <f>(result!P$106+result!P$163+result!P$164+result!P$165+result!P$166+result!P$167+result!P$168+result!P$169+result!P$170+result!P$171+result!P$172+result!P$173+result!P$174+result!P$175+result!P$176+result!P$177+result!P$178+result!P$179+result!P$180+result!P$181+result!P$182)/1000000</f>
        <v>67.392642448629985</v>
      </c>
      <c r="F28" s="35">
        <f>result!P$100/1000000</f>
        <v>14.6827706</v>
      </c>
      <c r="G28" s="99">
        <f t="shared" si="6"/>
        <v>330.91433748233254</v>
      </c>
      <c r="I28" s="68"/>
      <c r="J28" s="68"/>
      <c r="K28" s="68"/>
      <c r="L28" s="68"/>
      <c r="M28" s="68"/>
      <c r="N28" s="64"/>
      <c r="O28" s="68"/>
      <c r="P28" s="68"/>
      <c r="Q28" s="68"/>
      <c r="R28" s="68"/>
      <c r="S28" s="68"/>
      <c r="T28" s="62"/>
      <c r="U28" s="64"/>
      <c r="V28" s="64"/>
      <c r="W28" s="64"/>
      <c r="X28" s="71"/>
      <c r="Y28" s="71"/>
      <c r="Z28" s="71"/>
      <c r="AA28" s="71"/>
      <c r="AB28" s="71"/>
    </row>
    <row r="29" spans="1:28" x14ac:dyDescent="0.25">
      <c r="B29" s="62"/>
      <c r="C29" s="62"/>
      <c r="D29" s="62"/>
      <c r="E29" s="62"/>
      <c r="F29" s="62"/>
      <c r="G29" s="103">
        <f>result!P$194/1000000</f>
        <v>331.86198839999997</v>
      </c>
      <c r="I29" s="68"/>
      <c r="J29" s="68"/>
      <c r="K29" s="68"/>
      <c r="L29" s="68"/>
      <c r="M29" s="68"/>
      <c r="N29" s="64"/>
      <c r="O29" s="68"/>
      <c r="P29" s="68"/>
      <c r="Q29" s="68"/>
      <c r="R29" s="68"/>
      <c r="S29" s="68"/>
      <c r="T29" s="62"/>
      <c r="U29" s="64"/>
      <c r="V29" s="64"/>
      <c r="W29" s="64"/>
      <c r="X29" s="71"/>
      <c r="Y29" s="71"/>
      <c r="Z29" s="71"/>
      <c r="AA29" s="71"/>
      <c r="AB29" s="71"/>
    </row>
    <row r="30" spans="1:28" x14ac:dyDescent="0.25">
      <c r="B30" s="69"/>
      <c r="C30" s="69"/>
      <c r="D30" s="69"/>
      <c r="E30" s="69"/>
      <c r="F30" s="62"/>
      <c r="G30" s="35"/>
      <c r="I30" s="68"/>
      <c r="J30" s="68"/>
      <c r="K30" s="68"/>
      <c r="L30" s="68"/>
      <c r="N30" s="64"/>
      <c r="O30" s="68"/>
      <c r="P30" s="68"/>
      <c r="Q30" s="68"/>
      <c r="R30" s="68"/>
      <c r="S30" s="68"/>
      <c r="T30" s="62"/>
      <c r="U30" s="64"/>
      <c r="V30" s="64"/>
      <c r="W30" s="64"/>
      <c r="X30" s="71"/>
      <c r="Y30" s="71"/>
      <c r="Z30" s="71"/>
      <c r="AA30" s="71"/>
      <c r="AB30" s="71"/>
    </row>
    <row r="31" spans="1:28" ht="21" x14ac:dyDescent="0.35">
      <c r="A31" s="159">
        <v>2025</v>
      </c>
      <c r="B31" s="5" t="s">
        <v>39</v>
      </c>
      <c r="C31" s="5" t="s">
        <v>40</v>
      </c>
      <c r="D31" s="5" t="s">
        <v>41</v>
      </c>
      <c r="E31" s="5" t="s">
        <v>42</v>
      </c>
      <c r="F31" s="5" t="s">
        <v>75</v>
      </c>
      <c r="G31" s="38" t="s">
        <v>2</v>
      </c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4"/>
      <c r="W31" s="60"/>
      <c r="X31" s="60"/>
      <c r="Y31" s="60"/>
      <c r="Z31" s="60"/>
      <c r="AA31" s="60"/>
      <c r="AB31" s="71"/>
    </row>
    <row r="32" spans="1:28" x14ac:dyDescent="0.25">
      <c r="A32" s="83" t="s">
        <v>20</v>
      </c>
      <c r="B32" s="84">
        <f>B33+B34</f>
        <v>0</v>
      </c>
      <c r="C32" s="84">
        <f t="shared" ref="C32:F32" si="9">C33+C34</f>
        <v>118.32164686539159</v>
      </c>
      <c r="D32" s="84">
        <f t="shared" si="9"/>
        <v>0.65749381440082078</v>
      </c>
      <c r="E32" s="100">
        <f t="shared" si="9"/>
        <v>0.36986702246992242</v>
      </c>
      <c r="F32" s="84">
        <f t="shared" si="9"/>
        <v>0</v>
      </c>
      <c r="G32" s="85">
        <f>SUM(B32:F32)</f>
        <v>119.34900770226233</v>
      </c>
      <c r="I32" s="68"/>
      <c r="J32" s="68"/>
      <c r="K32" s="68"/>
      <c r="L32" s="68"/>
      <c r="M32" s="68"/>
      <c r="N32" s="75"/>
      <c r="O32" s="76"/>
      <c r="P32" s="76"/>
      <c r="Q32" s="76"/>
      <c r="R32" s="76"/>
      <c r="S32" s="76"/>
      <c r="T32" s="62"/>
      <c r="U32" s="49"/>
      <c r="V32" s="64"/>
      <c r="W32" s="61"/>
      <c r="X32" s="71"/>
      <c r="Y32" s="71"/>
      <c r="Z32" s="71"/>
      <c r="AA32" s="71"/>
      <c r="AB32" s="71"/>
    </row>
    <row r="33" spans="1:28" x14ac:dyDescent="0.25">
      <c r="A33" s="79" t="s">
        <v>21</v>
      </c>
      <c r="B33" s="25">
        <v>0</v>
      </c>
      <c r="C33" s="25">
        <f>'final energy by uses and ENR'!I33*3.2*result!U250</f>
        <v>69.455404962991594</v>
      </c>
      <c r="D33" s="25">
        <f>'final energy by uses and ENR'!J33/'final energy by uses and ENR'!J$40*(result!U$159+result!U$160+result!U$161)/1000000</f>
        <v>5.1318839868030187E-2</v>
      </c>
      <c r="E33" s="77">
        <f>'final energy by uses and ENR'!K33*2.394*result!U251</f>
        <v>1.3390130592237523E-4</v>
      </c>
      <c r="F33" s="25">
        <v>0</v>
      </c>
      <c r="G33" s="40">
        <f>SUM(B33:F33)</f>
        <v>69.506857704165554</v>
      </c>
      <c r="I33" s="68"/>
      <c r="J33" s="68"/>
      <c r="K33" s="68"/>
      <c r="L33" s="68"/>
      <c r="M33" s="68"/>
      <c r="N33" s="75"/>
      <c r="O33" s="76"/>
      <c r="P33" s="76"/>
      <c r="Q33" s="76"/>
      <c r="R33" s="76"/>
      <c r="S33" s="76"/>
      <c r="T33" s="62"/>
      <c r="U33" s="58"/>
      <c r="V33" s="64"/>
      <c r="W33" s="57"/>
      <c r="X33" s="71"/>
      <c r="Y33" s="71"/>
      <c r="Z33" s="71"/>
      <c r="AA33" s="71"/>
      <c r="AB33" s="71"/>
    </row>
    <row r="34" spans="1:28" x14ac:dyDescent="0.25">
      <c r="A34" s="80" t="s">
        <v>22</v>
      </c>
      <c r="B34" s="25">
        <v>0</v>
      </c>
      <c r="C34" s="25">
        <f>(result!U$150+result!U$151+result!U$152+result!U$153+result!U$154)/1000000</f>
        <v>48.866241902399999</v>
      </c>
      <c r="D34" s="25">
        <f>'final energy by uses and ENR'!J34/'final energy by uses and ENR'!J$40*(result!U$159+result!U$160+result!U$161)/1000000</f>
        <v>0.60617497453279057</v>
      </c>
      <c r="E34" s="77">
        <f>(result!U$176+result!U$177+result!U$178+result!U$179+result!U$180)/1000000</f>
        <v>0.36973312116400003</v>
      </c>
      <c r="F34" s="25">
        <v>0</v>
      </c>
      <c r="G34" s="40">
        <f>SUM(B34:F34)</f>
        <v>49.842149998096794</v>
      </c>
      <c r="I34" s="68"/>
      <c r="J34" s="68"/>
      <c r="K34" s="68"/>
      <c r="L34" s="68"/>
      <c r="M34" s="68"/>
      <c r="N34" s="75"/>
      <c r="O34" s="76"/>
      <c r="P34" s="76"/>
      <c r="Q34" s="76"/>
      <c r="R34" s="76"/>
      <c r="S34" s="76"/>
      <c r="T34" s="62"/>
      <c r="U34" s="58"/>
      <c r="V34" s="64"/>
      <c r="W34" s="57"/>
      <c r="X34" s="71"/>
      <c r="Y34" s="71"/>
      <c r="Z34" s="71"/>
      <c r="AA34" s="71"/>
      <c r="AB34" s="71"/>
    </row>
    <row r="35" spans="1:28" x14ac:dyDescent="0.25">
      <c r="A35" s="83" t="s">
        <v>23</v>
      </c>
      <c r="B35" s="84">
        <f>result!U$102/1000000</f>
        <v>0.54145281889999997</v>
      </c>
      <c r="C35" s="84">
        <f>'final energy by uses and ENR'!I35*3.2*result!U250</f>
        <v>16.01261878375449</v>
      </c>
      <c r="D35" s="84">
        <f>'final energy by uses and ENR'!J35/'final energy by uses and ENR'!J$40*(result!U$159+result!U$160+result!U$161)/1000000</f>
        <v>5.5325791820631052</v>
      </c>
      <c r="E35" s="84">
        <f>'final energy by uses and ENR'!K35*2.394*result!U251</f>
        <v>20.559731670287221</v>
      </c>
      <c r="F35" s="84">
        <v>0</v>
      </c>
      <c r="G35" s="85">
        <f t="shared" ref="G35" si="10">SUM(B35:F35)</f>
        <v>42.646382455004819</v>
      </c>
      <c r="I35" s="68"/>
      <c r="J35" s="68"/>
      <c r="K35" s="68"/>
      <c r="L35" s="68"/>
      <c r="M35" s="68"/>
      <c r="N35" s="75"/>
      <c r="O35" s="76"/>
      <c r="P35" s="76"/>
      <c r="Q35" s="76"/>
      <c r="R35" s="76"/>
      <c r="S35" s="76"/>
      <c r="T35" s="62"/>
      <c r="U35" s="49"/>
      <c r="V35" s="64"/>
      <c r="W35" s="61"/>
      <c r="X35" s="71"/>
      <c r="Y35" s="71"/>
      <c r="Z35" s="71"/>
      <c r="AA35" s="71"/>
      <c r="AB35" s="71"/>
    </row>
    <row r="36" spans="1:28" x14ac:dyDescent="0.25">
      <c r="A36" s="83" t="s">
        <v>24</v>
      </c>
      <c r="B36" s="84">
        <f>(result!U$135+result!U$136)/1000000</f>
        <v>0</v>
      </c>
      <c r="C36" s="84">
        <f>(result!U$155+result!U$156)/1000000</f>
        <v>11.700226619899999</v>
      </c>
      <c r="D36" s="84">
        <f>'final energy by uses and ENR'!J36/'final energy by uses and ENR'!J$40*(result!U$159+result!U$160+result!U$161)/1000000</f>
        <v>5.8209539527895462</v>
      </c>
      <c r="E36" s="84">
        <f>(result!U$181+result!U$182)/1000000</f>
        <v>13.851382861999999</v>
      </c>
      <c r="F36" s="84">
        <v>0</v>
      </c>
      <c r="G36" s="85">
        <f t="shared" ref="G36:G41" si="11">SUM(B36:F36)</f>
        <v>31.372563434689546</v>
      </c>
      <c r="I36" s="68"/>
      <c r="J36" s="68"/>
      <c r="K36" s="68"/>
      <c r="L36" s="68"/>
      <c r="M36" s="68"/>
      <c r="N36" s="75"/>
      <c r="O36" s="76"/>
      <c r="P36" s="76"/>
      <c r="Q36" s="76"/>
      <c r="R36" s="76"/>
      <c r="S36" s="76"/>
      <c r="T36" s="62"/>
      <c r="U36" s="49"/>
      <c r="V36" s="64"/>
      <c r="W36" s="61"/>
      <c r="X36" s="71"/>
      <c r="Y36" s="71"/>
      <c r="Z36" s="71"/>
      <c r="AA36" s="71"/>
      <c r="AB36" s="71"/>
    </row>
    <row r="37" spans="1:28" x14ac:dyDescent="0.25">
      <c r="A37" s="83" t="s">
        <v>25</v>
      </c>
      <c r="B37" s="84">
        <f t="shared" ref="B37:D37" si="12">B38+B39</f>
        <v>16.8975402843</v>
      </c>
      <c r="C37" s="84">
        <f t="shared" si="12"/>
        <v>61.244034178870464</v>
      </c>
      <c r="D37" s="84">
        <f t="shared" si="12"/>
        <v>4.8680330957465294</v>
      </c>
      <c r="E37" s="84">
        <f>E38+E39</f>
        <v>24.068358722344271</v>
      </c>
      <c r="F37" s="84">
        <f>F38+F39</f>
        <v>15.503252509999999</v>
      </c>
      <c r="G37" s="85">
        <f t="shared" si="11"/>
        <v>122.58121879126125</v>
      </c>
      <c r="I37" s="68"/>
      <c r="J37" s="68"/>
      <c r="K37" s="68"/>
      <c r="L37" s="68"/>
      <c r="M37" s="68"/>
      <c r="N37" s="75"/>
      <c r="O37" s="76"/>
      <c r="P37" s="76"/>
      <c r="Q37" s="76"/>
      <c r="R37" s="76"/>
      <c r="S37" s="76"/>
      <c r="T37" s="62"/>
      <c r="U37" s="49"/>
      <c r="V37" s="64"/>
      <c r="W37" s="61"/>
      <c r="X37" s="71"/>
      <c r="Y37" s="71"/>
      <c r="Z37" s="71"/>
      <c r="AA37" s="71"/>
      <c r="AB37" s="71"/>
    </row>
    <row r="38" spans="1:28" x14ac:dyDescent="0.25">
      <c r="A38" s="80" t="s">
        <v>26</v>
      </c>
      <c r="B38" s="25">
        <f>(result!U$129+result!U$130+result!U$131+result!U$132+result!U$133+result!U$134)/1000000</f>
        <v>16.8975402843</v>
      </c>
      <c r="C38" s="25">
        <f>(result!U$138+result!U$140+result!U$141+result!U$142+result!U$143+result!U$144+result!U$145+result!U$146+result!U$147+result!U$148+result!U149)/1000000</f>
        <v>55.415690695870467</v>
      </c>
      <c r="D38" s="25">
        <f>'final energy by uses and ENR'!J38/'final energy by uses and ENR'!J$40*(result!U$159+result!U$160+result!U$161)/1000000</f>
        <v>4.7325161034246248</v>
      </c>
      <c r="E38" s="25">
        <f>(result!U$164+result!U$165+result!U$166+result!U$167+result!U$168+result!U$169+result!U$170+result!U$171+result!U$172+result!U$173+result!U$174+result!U$175+result!U$183+result!U$185)/1000000</f>
        <v>23.483130608544272</v>
      </c>
      <c r="F38" s="25">
        <f>result!U$100/1000000</f>
        <v>15.503252509999999</v>
      </c>
      <c r="G38" s="40">
        <f t="shared" si="11"/>
        <v>116.03213020213936</v>
      </c>
      <c r="I38" s="68"/>
      <c r="J38" s="68"/>
      <c r="K38" s="68"/>
      <c r="L38" s="68"/>
      <c r="M38" s="68"/>
      <c r="N38" s="75"/>
      <c r="O38" s="76"/>
      <c r="P38" s="76"/>
      <c r="Q38" s="76"/>
      <c r="R38" s="76"/>
      <c r="S38" s="76"/>
      <c r="T38" s="62"/>
      <c r="U38" s="58"/>
      <c r="V38" s="64"/>
      <c r="W38" s="57"/>
      <c r="X38" s="71"/>
      <c r="Y38" s="71"/>
      <c r="Z38" s="71"/>
      <c r="AA38" s="71"/>
      <c r="AB38" s="71"/>
    </row>
    <row r="39" spans="1:28" x14ac:dyDescent="0.25">
      <c r="A39" s="80" t="s">
        <v>27</v>
      </c>
      <c r="B39" s="25">
        <v>0</v>
      </c>
      <c r="C39" s="25">
        <f>(result!U$139)/1000000</f>
        <v>5.8283434830000003</v>
      </c>
      <c r="D39" s="25">
        <f>'final energy by uses and ENR'!J39/'final energy by uses and ENR'!J$40*(result!U$159+result!U$160+result!U$161)/1000000</f>
        <v>0.13551699232190448</v>
      </c>
      <c r="E39" s="25">
        <f>(result!U$163)/1000000</f>
        <v>0.58522811380000006</v>
      </c>
      <c r="F39" s="25">
        <v>0</v>
      </c>
      <c r="G39" s="40">
        <f t="shared" si="11"/>
        <v>6.5490885891219053</v>
      </c>
      <c r="I39" s="68"/>
      <c r="J39" s="68"/>
      <c r="K39" s="68"/>
      <c r="L39" s="68"/>
      <c r="M39" s="68"/>
      <c r="N39" s="75"/>
      <c r="O39" s="76"/>
      <c r="P39" s="76"/>
      <c r="Q39" s="76"/>
      <c r="R39" s="76"/>
      <c r="S39" s="76"/>
      <c r="T39" s="62"/>
      <c r="U39" s="58"/>
      <c r="V39" s="64"/>
      <c r="W39" s="57"/>
      <c r="X39" s="71"/>
      <c r="Y39" s="71"/>
      <c r="Z39" s="71"/>
      <c r="AA39" s="71"/>
      <c r="AB39" s="71"/>
    </row>
    <row r="40" spans="1:28" x14ac:dyDescent="0.25">
      <c r="A40" s="86" t="s">
        <v>76</v>
      </c>
      <c r="B40" s="86">
        <f>SUM(B35:B37)+B32</f>
        <v>17.438993103200001</v>
      </c>
      <c r="C40" s="86">
        <f>SUM(C35:C37)+C32</f>
        <v>207.27852644791653</v>
      </c>
      <c r="D40" s="86">
        <f t="shared" ref="D40" si="13">SUM(D35:D37)+D32</f>
        <v>16.879060044999999</v>
      </c>
      <c r="E40" s="86">
        <f>SUM(E35:E37)+E32</f>
        <v>58.849340277101419</v>
      </c>
      <c r="F40" s="86">
        <f>SUM(F35:F37)+F32</f>
        <v>15.503252509999999</v>
      </c>
      <c r="G40" s="96">
        <f t="shared" si="11"/>
        <v>315.9491723832179</v>
      </c>
      <c r="I40" s="68"/>
      <c r="J40" s="68"/>
      <c r="K40" s="68"/>
      <c r="L40" s="68"/>
      <c r="M40" s="68"/>
      <c r="N40" s="75"/>
      <c r="O40" s="76"/>
      <c r="P40" s="76"/>
      <c r="Q40" s="76"/>
      <c r="R40" s="76"/>
      <c r="S40" s="76"/>
      <c r="T40" s="62"/>
      <c r="U40" s="65"/>
      <c r="V40" s="64"/>
      <c r="W40" s="63"/>
      <c r="X40" s="71"/>
      <c r="Y40" s="71"/>
      <c r="Z40" s="71"/>
      <c r="AA40" s="71"/>
      <c r="AB40" s="71"/>
    </row>
    <row r="41" spans="1:28" x14ac:dyDescent="0.25">
      <c r="A41" s="101" t="s">
        <v>90</v>
      </c>
      <c r="B41" s="102">
        <f>(result!U$102+result!U$129+result!U$130+result!U$131+result!U$132+result!U$133+result!U$134+result!U$135+result!U$136)/1000000</f>
        <v>17.438993103200001</v>
      </c>
      <c r="C41" s="35">
        <f>(result!U$104+result!U$139+result!U$140+result!U$141+result!U$142+result!U$143+result!U$144+result!U$145+result!U$146+result!U$147+result!U$148+result!U$149+result!U$150+result!U$151+result!U$152+result!U$153+result!U$154+result!U$155+result!U$156++result!U$157)/1000000</f>
        <v>207.33017422617039</v>
      </c>
      <c r="D41" s="35">
        <f>(result!U$159+result!U$160+result!U$161)/1000000</f>
        <v>16.879060045000003</v>
      </c>
      <c r="E41" s="103">
        <f>(result!U$106+result!U$163+result!U$164+result!U$165+result!U$166+result!U$167+result!U$168+result!U$169+result!U$170+result!U$171+result!U$172+result!U$173+result!U$174+result!U$175+result!U$176+result!U$177+result!U$178+result!U$179+result!U$180+result!U$181+result!U$182)/1000000</f>
        <v>58.141853139264001</v>
      </c>
      <c r="F41" s="35">
        <f>result!U$100/1000000</f>
        <v>15.503252509999999</v>
      </c>
      <c r="G41" s="99">
        <f t="shared" si="11"/>
        <v>315.29333302363437</v>
      </c>
      <c r="I41" s="68"/>
      <c r="J41" s="68"/>
      <c r="K41" s="68"/>
      <c r="L41" s="68"/>
      <c r="M41" s="62"/>
      <c r="N41" s="64"/>
      <c r="O41" s="68"/>
      <c r="P41" s="68"/>
      <c r="Q41" s="68"/>
      <c r="R41" s="68"/>
      <c r="S41" s="62"/>
      <c r="T41" s="62"/>
      <c r="U41" s="64"/>
      <c r="V41" s="64"/>
      <c r="W41" s="64"/>
      <c r="X41" s="71"/>
      <c r="Y41" s="71"/>
      <c r="Z41" s="71"/>
      <c r="AA41" s="71"/>
      <c r="AB41" s="71"/>
    </row>
    <row r="42" spans="1:28" x14ac:dyDescent="0.25">
      <c r="B42" s="62"/>
      <c r="C42" s="62"/>
      <c r="D42" s="62"/>
      <c r="E42" s="62"/>
      <c r="F42" s="62"/>
      <c r="G42" s="103">
        <f>result!U$194/1000000</f>
        <v>316.14595939999998</v>
      </c>
      <c r="I42" s="68"/>
      <c r="J42" s="68"/>
      <c r="K42" s="68"/>
      <c r="L42" s="68"/>
      <c r="M42" s="62"/>
      <c r="N42" s="64"/>
      <c r="O42" s="68"/>
      <c r="P42" s="68"/>
      <c r="Q42" s="68"/>
      <c r="R42" s="68"/>
      <c r="S42" s="62"/>
      <c r="T42" s="62"/>
      <c r="U42" s="64"/>
      <c r="V42" s="64"/>
      <c r="W42" s="64"/>
      <c r="X42" s="71"/>
      <c r="Y42" s="71"/>
      <c r="Z42" s="71"/>
      <c r="AA42" s="71"/>
      <c r="AB42" s="71"/>
    </row>
    <row r="43" spans="1:28" x14ac:dyDescent="0.25">
      <c r="B43" s="62"/>
      <c r="C43" s="62"/>
      <c r="D43" s="62"/>
      <c r="E43" s="62"/>
      <c r="F43" s="62"/>
      <c r="G43" s="35"/>
      <c r="I43" s="68"/>
      <c r="J43" s="68"/>
      <c r="K43" s="68"/>
      <c r="L43" s="68"/>
      <c r="M43" s="62"/>
      <c r="N43" s="64"/>
      <c r="O43" s="68"/>
      <c r="P43" s="68"/>
      <c r="Q43" s="68"/>
      <c r="R43" s="68"/>
      <c r="S43" s="62"/>
      <c r="T43" s="62"/>
      <c r="U43" s="64"/>
      <c r="V43" s="64"/>
      <c r="W43" s="65"/>
      <c r="X43" s="71"/>
      <c r="Y43" s="71"/>
      <c r="Z43" s="71"/>
      <c r="AA43" s="71"/>
      <c r="AB43" s="71"/>
    </row>
    <row r="44" spans="1:28" x14ac:dyDescent="0.25">
      <c r="A44" s="33"/>
      <c r="B44" s="62"/>
      <c r="C44" s="62"/>
      <c r="D44" s="62"/>
      <c r="E44" s="62"/>
      <c r="F44" s="62"/>
      <c r="G44" s="36"/>
      <c r="I44" s="68"/>
      <c r="J44" s="68"/>
      <c r="K44" s="68"/>
      <c r="L44" s="68"/>
      <c r="M44" s="62"/>
      <c r="N44" s="67"/>
      <c r="O44" s="68"/>
      <c r="P44" s="68"/>
      <c r="Q44" s="68"/>
      <c r="R44" s="68"/>
      <c r="S44" s="62"/>
      <c r="T44" s="62"/>
      <c r="U44" s="67"/>
      <c r="V44" s="67"/>
      <c r="W44" s="66"/>
      <c r="X44" s="71"/>
      <c r="Y44" s="71"/>
      <c r="Z44" s="71"/>
      <c r="AA44" s="71"/>
      <c r="AB44" s="71"/>
    </row>
    <row r="45" spans="1:28" x14ac:dyDescent="0.25">
      <c r="B45" s="69"/>
      <c r="C45" s="69"/>
      <c r="D45" s="69"/>
      <c r="E45" s="69"/>
      <c r="F45" s="62"/>
      <c r="I45" s="68"/>
      <c r="J45" s="68"/>
      <c r="K45" s="68"/>
      <c r="L45" s="68"/>
      <c r="M45" s="62"/>
      <c r="O45" s="68"/>
      <c r="P45" s="68"/>
      <c r="Q45" s="68"/>
      <c r="R45" s="68"/>
      <c r="S45" s="62"/>
      <c r="T45" s="62"/>
      <c r="X45" s="71"/>
      <c r="Y45" s="71"/>
      <c r="Z45" s="71"/>
      <c r="AA45" s="71"/>
      <c r="AB45" s="71"/>
    </row>
    <row r="46" spans="1:28" ht="21" x14ac:dyDescent="0.35">
      <c r="A46" s="159">
        <v>2030</v>
      </c>
      <c r="B46" s="5" t="s">
        <v>39</v>
      </c>
      <c r="C46" s="5" t="s">
        <v>40</v>
      </c>
      <c r="D46" s="5" t="s">
        <v>41</v>
      </c>
      <c r="E46" s="5" t="s">
        <v>42</v>
      </c>
      <c r="F46" s="5" t="s">
        <v>75</v>
      </c>
      <c r="G46" s="38" t="s">
        <v>2</v>
      </c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W46" s="60"/>
      <c r="X46" s="60"/>
      <c r="Y46" s="60"/>
      <c r="Z46" s="60"/>
      <c r="AA46" s="60"/>
      <c r="AB46" s="71"/>
    </row>
    <row r="47" spans="1:28" x14ac:dyDescent="0.25">
      <c r="A47" s="83" t="s">
        <v>20</v>
      </c>
      <c r="B47" s="84">
        <f>B48+B49</f>
        <v>0</v>
      </c>
      <c r="C47" s="84">
        <f t="shared" ref="C47:F47" si="14">C48+C49</f>
        <v>116.51920194879632</v>
      </c>
      <c r="D47" s="84">
        <f t="shared" si="14"/>
        <v>0.74335194638231916</v>
      </c>
      <c r="E47" s="100">
        <f t="shared" si="14"/>
        <v>0.37066806941294722</v>
      </c>
      <c r="F47" s="84">
        <f t="shared" si="14"/>
        <v>0</v>
      </c>
      <c r="G47" s="85">
        <f>SUM(B47:F47)</f>
        <v>117.63322196459158</v>
      </c>
      <c r="I47" s="68"/>
      <c r="J47" s="68"/>
      <c r="K47" s="68"/>
      <c r="L47" s="68"/>
      <c r="M47" s="68"/>
      <c r="N47" s="75"/>
      <c r="O47" s="76"/>
      <c r="P47" s="76"/>
      <c r="Q47" s="76"/>
      <c r="R47" s="76"/>
      <c r="S47" s="76"/>
      <c r="T47" s="62"/>
      <c r="U47" s="49"/>
      <c r="W47" s="61"/>
      <c r="X47" s="71"/>
      <c r="Y47" s="71"/>
      <c r="Z47" s="71"/>
      <c r="AA47" s="71"/>
      <c r="AB47" s="71"/>
    </row>
    <row r="48" spans="1:28" x14ac:dyDescent="0.25">
      <c r="A48" s="79" t="s">
        <v>21</v>
      </c>
      <c r="B48" s="25">
        <v>0</v>
      </c>
      <c r="C48" s="25">
        <f>'final energy by uses and ENR'!I48*3.2*result!Z250</f>
        <v>66.762758351096323</v>
      </c>
      <c r="D48" s="25">
        <f>'final energy by uses and ENR'!J48/'final energy by uses and ENR'!J$55*(result!Z$159+result!Z$160+result!Z$161)/1000000</f>
        <v>0.11557137066621291</v>
      </c>
      <c r="E48" s="77">
        <f>'final energy by uses and ENR'!K48*2.394*result!Z251</f>
        <v>1.8015159194724722E-4</v>
      </c>
      <c r="F48" s="25">
        <v>0</v>
      </c>
      <c r="G48" s="40">
        <f>SUM(B48:F48)</f>
        <v>66.878509873354488</v>
      </c>
      <c r="I48" s="68"/>
      <c r="J48" s="68"/>
      <c r="K48" s="68"/>
      <c r="L48" s="68"/>
      <c r="M48" s="68"/>
      <c r="N48" s="75"/>
      <c r="O48" s="76"/>
      <c r="P48" s="76"/>
      <c r="Q48" s="76"/>
      <c r="R48" s="76"/>
      <c r="S48" s="76"/>
      <c r="T48" s="62"/>
      <c r="U48" s="58"/>
      <c r="W48" s="57"/>
      <c r="X48" s="71"/>
      <c r="Y48" s="71"/>
      <c r="Z48" s="71"/>
      <c r="AA48" s="71"/>
      <c r="AB48" s="71"/>
    </row>
    <row r="49" spans="1:28" x14ac:dyDescent="0.25">
      <c r="A49" s="80" t="s">
        <v>22</v>
      </c>
      <c r="B49" s="25">
        <v>0</v>
      </c>
      <c r="C49" s="25">
        <f>(result!Z$150+result!Z$151+result!Z$152+result!Z$153+result!Z$154)/1000000</f>
        <v>49.756443597699999</v>
      </c>
      <c r="D49" s="25">
        <f>'final energy by uses and ENR'!J49/'final energy by uses and ENR'!J$55*(result!Z$159+result!Z$160+result!Z$161)/1000000</f>
        <v>0.62778057571610624</v>
      </c>
      <c r="E49" s="77">
        <f>(result!Z$176+result!Z$177+result!Z$178+result!Z$179+result!Z$180)/1000000</f>
        <v>0.37048791782099999</v>
      </c>
      <c r="F49" s="25">
        <v>0</v>
      </c>
      <c r="G49" s="40">
        <f>SUM(B49:F49)</f>
        <v>50.75471209123711</v>
      </c>
      <c r="I49" s="68"/>
      <c r="J49" s="68"/>
      <c r="K49" s="68"/>
      <c r="L49" s="68"/>
      <c r="M49" s="68"/>
      <c r="N49" s="75"/>
      <c r="O49" s="76"/>
      <c r="P49" s="76"/>
      <c r="Q49" s="76"/>
      <c r="R49" s="76"/>
      <c r="S49" s="76"/>
      <c r="T49" s="62"/>
      <c r="U49" s="58"/>
      <c r="W49" s="57"/>
      <c r="X49" s="71"/>
      <c r="Y49" s="71"/>
      <c r="Z49" s="71"/>
      <c r="AA49" s="71"/>
      <c r="AB49" s="71"/>
    </row>
    <row r="50" spans="1:28" x14ac:dyDescent="0.25">
      <c r="A50" s="83" t="s">
        <v>23</v>
      </c>
      <c r="B50" s="84">
        <f>result!Z$102/1000000</f>
        <v>0.46580686810000005</v>
      </c>
      <c r="C50" s="84">
        <f>'final energy by uses and ENR'!I50*3.2*result!Z250</f>
        <v>14.312175704931759</v>
      </c>
      <c r="D50" s="84">
        <f>'final energy by uses and ENR'!J50/'final energy by uses and ENR'!J$55*(result!Z$159+result!Z$160+result!Z$161)/1000000</f>
        <v>5.2672240505214258</v>
      </c>
      <c r="E50" s="84">
        <f>'final energy by uses and ENR'!K50*2.394*result!Z251</f>
        <v>17.588744287392956</v>
      </c>
      <c r="F50" s="84">
        <v>0</v>
      </c>
      <c r="G50" s="85">
        <f t="shared" ref="G50" si="15">SUM(B50:F50)</f>
        <v>37.63395091094614</v>
      </c>
      <c r="I50" s="68"/>
      <c r="J50" s="68"/>
      <c r="K50" s="68"/>
      <c r="L50" s="68"/>
      <c r="M50" s="68"/>
      <c r="N50" s="75"/>
      <c r="O50" s="76"/>
      <c r="P50" s="76"/>
      <c r="Q50" s="76"/>
      <c r="R50" s="76"/>
      <c r="S50" s="76"/>
      <c r="T50" s="62"/>
      <c r="U50" s="49"/>
      <c r="W50" s="61"/>
      <c r="X50" s="71"/>
      <c r="Y50" s="71"/>
      <c r="Z50" s="71"/>
      <c r="AA50" s="71"/>
      <c r="AB50" s="71"/>
    </row>
    <row r="51" spans="1:28" x14ac:dyDescent="0.25">
      <c r="A51" s="83" t="s">
        <v>24</v>
      </c>
      <c r="B51" s="84">
        <f>(result!Z$135+result!Z$136)/1000000</f>
        <v>0</v>
      </c>
      <c r="C51" s="84">
        <f>(result!Z$155+result!Z$156)/1000000</f>
        <v>11.783108669699999</v>
      </c>
      <c r="D51" s="84">
        <f>'final energy by uses and ENR'!J51/'final energy by uses and ENR'!J$55*(result!Z$159+result!Z$160+result!Z$161)/1000000</f>
        <v>5.6687400411788076</v>
      </c>
      <c r="E51" s="84">
        <f>(result!Z$181+result!Z$182)/1000000</f>
        <v>12.653603640999998</v>
      </c>
      <c r="F51" s="84">
        <v>0</v>
      </c>
      <c r="G51" s="85">
        <f t="shared" ref="G51:G56" si="16">SUM(B51:F51)</f>
        <v>30.105452351878803</v>
      </c>
      <c r="I51" s="68"/>
      <c r="J51" s="68"/>
      <c r="K51" s="68"/>
      <c r="L51" s="68"/>
      <c r="M51" s="68"/>
      <c r="N51" s="75"/>
      <c r="O51" s="76"/>
      <c r="P51" s="76"/>
      <c r="Q51" s="76"/>
      <c r="R51" s="76"/>
      <c r="S51" s="76"/>
      <c r="T51" s="62"/>
      <c r="U51" s="49"/>
      <c r="W51" s="61"/>
      <c r="X51" s="71"/>
      <c r="Y51" s="71"/>
      <c r="Z51" s="71"/>
      <c r="AA51" s="71"/>
      <c r="AB51" s="71"/>
    </row>
    <row r="52" spans="1:28" x14ac:dyDescent="0.25">
      <c r="A52" s="83" t="s">
        <v>25</v>
      </c>
      <c r="B52" s="84">
        <f t="shared" ref="B52:D52" si="17">B53+B54</f>
        <v>16.8158809205</v>
      </c>
      <c r="C52" s="84">
        <f t="shared" si="17"/>
        <v>61.365213614926837</v>
      </c>
      <c r="D52" s="84">
        <f t="shared" si="17"/>
        <v>4.8282935599174497</v>
      </c>
      <c r="E52" s="84">
        <f>E53+E54</f>
        <v>23.174817005325565</v>
      </c>
      <c r="F52" s="84">
        <f>F53+F54</f>
        <v>16.361027350000001</v>
      </c>
      <c r="G52" s="85">
        <f t="shared" si="16"/>
        <v>122.54523245066986</v>
      </c>
      <c r="I52" s="68"/>
      <c r="J52" s="68"/>
      <c r="K52" s="68"/>
      <c r="L52" s="68"/>
      <c r="M52" s="68"/>
      <c r="N52" s="75"/>
      <c r="O52" s="76"/>
      <c r="P52" s="76"/>
      <c r="Q52" s="76"/>
      <c r="R52" s="76"/>
      <c r="S52" s="76"/>
      <c r="T52" s="62"/>
      <c r="U52" s="49"/>
      <c r="W52" s="61"/>
      <c r="X52" s="71"/>
      <c r="Y52" s="71"/>
      <c r="Z52" s="71"/>
      <c r="AA52" s="71"/>
      <c r="AB52" s="71"/>
    </row>
    <row r="53" spans="1:28" x14ac:dyDescent="0.25">
      <c r="A53" s="80" t="s">
        <v>26</v>
      </c>
      <c r="B53" s="25">
        <f>(result!Z$129+result!Z$130+result!Z$131+result!Z$132+result!Z$133+result!Z$134)/1000000</f>
        <v>16.8158809205</v>
      </c>
      <c r="C53" s="25">
        <f>(result!Z$138+result!Z$140+result!Z$141+result!Z$142+result!Z$143+result!Z$144+result!Z$145+result!Z$146+result!Z$147+result!Z$148+result!Z$149)/1000000</f>
        <v>55.434762387926838</v>
      </c>
      <c r="D53" s="25">
        <f>'final energy by uses and ENR'!J53/'final energy by uses and ENR'!J$55*(result!Z$159+result!Z$160+result!Z$161)/1000000</f>
        <v>4.690769208792231</v>
      </c>
      <c r="E53" s="25">
        <f>(result!Z$164+result!Z$165+result!Z$166+result!Z$167+result!Z$168+result!Z$169+result!Z$170+result!Z$171+result!Z$172+result!Z$173+result!Z$174+result!Z$175+result!Z$183+result!Z$185)/1000000</f>
        <v>22.601567229325564</v>
      </c>
      <c r="F53" s="25">
        <f>result!Z$100/1000000</f>
        <v>16.361027350000001</v>
      </c>
      <c r="G53" s="40">
        <f t="shared" si="16"/>
        <v>115.90400709654465</v>
      </c>
      <c r="I53" s="68"/>
      <c r="J53" s="68"/>
      <c r="K53" s="68"/>
      <c r="L53" s="68"/>
      <c r="M53" s="68"/>
      <c r="N53" s="75"/>
      <c r="O53" s="76"/>
      <c r="P53" s="76"/>
      <c r="Q53" s="76"/>
      <c r="R53" s="76"/>
      <c r="S53" s="76"/>
      <c r="T53" s="62"/>
      <c r="U53" s="58"/>
      <c r="W53" s="57"/>
      <c r="X53" s="71"/>
      <c r="Y53" s="71"/>
      <c r="Z53" s="71"/>
      <c r="AA53" s="71"/>
      <c r="AB53" s="71"/>
    </row>
    <row r="54" spans="1:28" x14ac:dyDescent="0.25">
      <c r="A54" s="80" t="s">
        <v>27</v>
      </c>
      <c r="B54" s="25">
        <v>0</v>
      </c>
      <c r="C54" s="25">
        <f>(result!Z$139)/1000000</f>
        <v>5.9304512269999998</v>
      </c>
      <c r="D54" s="25">
        <f>'final energy by uses and ENR'!J54/'final energy by uses and ENR'!J$55*(result!Z$159+result!Z$160+result!Z$161)/1000000</f>
        <v>0.1375243511252191</v>
      </c>
      <c r="E54" s="25">
        <f>(result!Z$163)/1000000</f>
        <v>0.57324977599999993</v>
      </c>
      <c r="F54" s="25">
        <v>0</v>
      </c>
      <c r="G54" s="40">
        <f t="shared" si="16"/>
        <v>6.6412253541252193</v>
      </c>
      <c r="I54" s="68"/>
      <c r="J54" s="68"/>
      <c r="K54" s="68"/>
      <c r="L54" s="68"/>
      <c r="M54" s="68"/>
      <c r="N54" s="75"/>
      <c r="O54" s="76"/>
      <c r="P54" s="76"/>
      <c r="Q54" s="76"/>
      <c r="R54" s="76"/>
      <c r="S54" s="76"/>
      <c r="T54" s="62"/>
      <c r="U54" s="58"/>
      <c r="W54" s="57"/>
      <c r="X54" s="71"/>
      <c r="Y54" s="71"/>
      <c r="Z54" s="71"/>
      <c r="AA54" s="71"/>
      <c r="AB54" s="71"/>
    </row>
    <row r="55" spans="1:28" x14ac:dyDescent="0.25">
      <c r="A55" s="86" t="s">
        <v>76</v>
      </c>
      <c r="B55" s="86">
        <f>SUM(B50:B52)+B47</f>
        <v>17.281687788599999</v>
      </c>
      <c r="C55" s="86">
        <f>SUM(C50:C52)+C47</f>
        <v>203.97969993835494</v>
      </c>
      <c r="D55" s="86">
        <f t="shared" ref="D55" si="18">SUM(D50:D52)+D47</f>
        <v>16.507609598000002</v>
      </c>
      <c r="E55" s="86">
        <f>SUM(E50:E52)+E47</f>
        <v>53.787833003131468</v>
      </c>
      <c r="F55" s="86">
        <f>SUM(F50:F52)+F47</f>
        <v>16.361027350000001</v>
      </c>
      <c r="G55" s="96">
        <f t="shared" si="16"/>
        <v>307.91785767808642</v>
      </c>
      <c r="I55" s="68"/>
      <c r="J55" s="68"/>
      <c r="K55" s="68"/>
      <c r="L55" s="68"/>
      <c r="M55" s="68"/>
      <c r="N55" s="75"/>
      <c r="O55" s="76"/>
      <c r="P55" s="76"/>
      <c r="Q55" s="76"/>
      <c r="R55" s="76"/>
      <c r="S55" s="76"/>
      <c r="T55" s="62"/>
      <c r="U55" s="65"/>
      <c r="W55" s="63"/>
      <c r="X55" s="71"/>
      <c r="Y55" s="71"/>
      <c r="Z55" s="71"/>
      <c r="AA55" s="71"/>
      <c r="AB55" s="71"/>
    </row>
    <row r="56" spans="1:28" x14ac:dyDescent="0.25">
      <c r="A56" s="101" t="s">
        <v>90</v>
      </c>
      <c r="B56" s="102">
        <f>(result!Z$102+result!Z$129+result!Z$130+result!Z$131+result!Z$132+result!Z$133+result!Z$134+result!Z$135+result!Z$136)/1000000</f>
        <v>17.281687788600003</v>
      </c>
      <c r="C56" s="35">
        <f>(result!Z$104+result!Z$138+result!Z$139+result!Z$140+result!Z$141+result!Z$142+result!Z$143+result!Z$144+result!Z$145+result!Z$146+result!Z$147+result!Z$148+result!Z$149+result!Z$150+result!Z$151+result!Z$152+result!Z$153+result!Z$154+result!Z$155+result!Z$156)/1000000</f>
        <v>204.02869367232685</v>
      </c>
      <c r="D56" s="35">
        <f>(result!Z$159+result!Z$160+result!Z$161)/1000000</f>
        <v>16.507609598000002</v>
      </c>
      <c r="E56" s="103">
        <f>(result!Z$106+result!Z$163+result!Z$164+result!Z$165+result!Z$166+result!Z$167+result!Z$168+result!Z$169+result!Z$170+result!Z$171+result!Z$172+result!Z$173+result!Z$174+result!Z$175+result!Z$176+result!Z$177+result!Z$178+result!Z$179+result!Z$180+result!Z$181+result!Z$182)/1000000</f>
        <v>53.102107861020997</v>
      </c>
      <c r="F56" s="35">
        <f>result!Z$100/1000000</f>
        <v>16.361027350000001</v>
      </c>
      <c r="G56" s="99">
        <f t="shared" si="16"/>
        <v>307.28112626994789</v>
      </c>
      <c r="I56" s="68"/>
      <c r="J56" s="68"/>
      <c r="K56" s="68"/>
      <c r="L56" s="68"/>
      <c r="M56" s="62"/>
      <c r="O56" s="68"/>
      <c r="P56" s="68"/>
      <c r="Q56" s="68"/>
      <c r="R56" s="68"/>
      <c r="S56" s="62"/>
      <c r="T56" s="62"/>
      <c r="X56" s="71"/>
      <c r="Y56" s="71"/>
      <c r="Z56" s="71"/>
      <c r="AA56" s="71"/>
      <c r="AB56" s="71"/>
    </row>
    <row r="57" spans="1:28" x14ac:dyDescent="0.25">
      <c r="B57" s="62"/>
      <c r="C57" s="62"/>
      <c r="D57" s="62"/>
      <c r="E57" s="62"/>
      <c r="F57" s="62"/>
      <c r="G57" s="103">
        <f>result!Z$194/1000000</f>
        <v>308.09101700000002</v>
      </c>
      <c r="I57" s="68"/>
      <c r="J57" s="68"/>
      <c r="K57" s="68"/>
      <c r="L57" s="68"/>
      <c r="M57" s="62"/>
      <c r="O57" s="68"/>
      <c r="P57" s="68"/>
      <c r="Q57" s="68"/>
      <c r="R57" s="68"/>
      <c r="S57" s="62"/>
      <c r="T57" s="62"/>
      <c r="W57" s="65"/>
      <c r="X57" s="71"/>
      <c r="Y57" s="71"/>
      <c r="Z57" s="71"/>
      <c r="AA57" s="71"/>
      <c r="AB57" s="71"/>
    </row>
    <row r="58" spans="1:28" x14ac:dyDescent="0.25">
      <c r="B58" s="62"/>
      <c r="C58" s="62"/>
      <c r="D58" s="62"/>
      <c r="E58" s="62"/>
      <c r="F58" s="62"/>
      <c r="I58" s="68"/>
      <c r="J58" s="68"/>
      <c r="K58" s="68"/>
      <c r="L58" s="68"/>
      <c r="M58" s="62"/>
      <c r="O58" s="68"/>
      <c r="P58" s="68"/>
      <c r="Q58" s="68"/>
      <c r="R58" s="68"/>
      <c r="S58" s="62"/>
      <c r="T58" s="62"/>
      <c r="W58" s="66"/>
      <c r="X58" s="71"/>
      <c r="Y58" s="71"/>
      <c r="Z58" s="71"/>
      <c r="AA58" s="71"/>
      <c r="AB58" s="71"/>
    </row>
    <row r="59" spans="1:28" x14ac:dyDescent="0.25">
      <c r="B59" s="62"/>
      <c r="C59" s="62"/>
      <c r="D59" s="62"/>
      <c r="E59" s="62"/>
      <c r="F59" s="62"/>
      <c r="I59" s="68"/>
      <c r="J59" s="68"/>
      <c r="K59" s="68"/>
      <c r="L59" s="68"/>
      <c r="M59" s="62"/>
      <c r="O59" s="68"/>
      <c r="P59" s="68"/>
      <c r="Q59" s="68"/>
      <c r="R59" s="68"/>
      <c r="S59" s="62"/>
      <c r="T59" s="62"/>
      <c r="X59" s="71"/>
      <c r="Y59" s="71"/>
      <c r="Z59" s="71"/>
      <c r="AA59" s="71"/>
      <c r="AB59" s="71"/>
    </row>
    <row r="60" spans="1:28" x14ac:dyDescent="0.25">
      <c r="B60" s="69"/>
      <c r="C60" s="69"/>
      <c r="D60" s="69"/>
      <c r="E60" s="69"/>
      <c r="F60" s="62"/>
      <c r="I60" s="68"/>
      <c r="J60" s="68"/>
      <c r="K60" s="68"/>
      <c r="L60" s="68"/>
      <c r="M60" s="62"/>
      <c r="O60" s="68"/>
      <c r="P60" s="68"/>
      <c r="Q60" s="68"/>
      <c r="R60" s="68"/>
      <c r="S60" s="62"/>
      <c r="T60" s="62"/>
      <c r="X60" s="71"/>
      <c r="Y60" s="71"/>
      <c r="Z60" s="71"/>
      <c r="AA60" s="71"/>
      <c r="AB60" s="71"/>
    </row>
    <row r="61" spans="1:28" ht="21" x14ac:dyDescent="0.35">
      <c r="A61" s="159">
        <v>2035</v>
      </c>
      <c r="B61" s="5" t="s">
        <v>39</v>
      </c>
      <c r="C61" s="5" t="s">
        <v>40</v>
      </c>
      <c r="D61" s="5" t="s">
        <v>41</v>
      </c>
      <c r="E61" s="5" t="s">
        <v>42</v>
      </c>
      <c r="F61" s="5" t="s">
        <v>75</v>
      </c>
      <c r="G61" s="38" t="s">
        <v>2</v>
      </c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W61" s="60"/>
      <c r="X61" s="60"/>
      <c r="Y61" s="60"/>
      <c r="Z61" s="60"/>
      <c r="AA61" s="60"/>
      <c r="AB61" s="71"/>
    </row>
    <row r="62" spans="1:28" x14ac:dyDescent="0.25">
      <c r="A62" s="83" t="s">
        <v>20</v>
      </c>
      <c r="B62" s="84">
        <f>B63+B64</f>
        <v>0</v>
      </c>
      <c r="C62" s="84">
        <f t="shared" ref="C62:F62" si="19">C63+C64</f>
        <v>114.07131702727671</v>
      </c>
      <c r="D62" s="84">
        <f t="shared" si="19"/>
        <v>0.98007436298768269</v>
      </c>
      <c r="E62" s="100">
        <f t="shared" si="19"/>
        <v>0.37304957223877122</v>
      </c>
      <c r="F62" s="84">
        <f t="shared" si="19"/>
        <v>0</v>
      </c>
      <c r="G62" s="85">
        <f>SUM(B62:F62)</f>
        <v>115.42444096250316</v>
      </c>
      <c r="I62" s="68"/>
      <c r="J62" s="68"/>
      <c r="K62" s="68"/>
      <c r="L62" s="68"/>
      <c r="M62" s="68"/>
      <c r="N62" s="75"/>
      <c r="O62" s="68"/>
      <c r="P62" s="68"/>
      <c r="Q62" s="68"/>
      <c r="R62" s="68"/>
      <c r="S62" s="68"/>
      <c r="T62" s="62"/>
      <c r="U62" s="49"/>
      <c r="W62" s="61"/>
      <c r="X62" s="71"/>
      <c r="Y62" s="71"/>
      <c r="Z62" s="71"/>
      <c r="AA62" s="71"/>
      <c r="AB62" s="71"/>
    </row>
    <row r="63" spans="1:28" x14ac:dyDescent="0.25">
      <c r="A63" s="79" t="s">
        <v>21</v>
      </c>
      <c r="B63" s="25">
        <v>0</v>
      </c>
      <c r="C63" s="25">
        <f>'final energy by uses and ENR'!I63*3.2*result!AE250</f>
        <v>62.952556395876705</v>
      </c>
      <c r="D63" s="25">
        <f>'final energy by uses and ENR'!J63/'final energy by uses and ENR'!J$70*(result!AE$159+result!AE$160+result!AE$161)/1000000</f>
        <v>0.24778296321058466</v>
      </c>
      <c r="E63" s="77">
        <f>'final energy by uses and ENR'!K63*2.394*result!AE251</f>
        <v>2.194637287712171E-4</v>
      </c>
      <c r="F63" s="25">
        <v>0</v>
      </c>
      <c r="G63" s="40">
        <f>SUM(B63:F63)</f>
        <v>63.200558822816056</v>
      </c>
      <c r="I63" s="68"/>
      <c r="J63" s="68"/>
      <c r="K63" s="68"/>
      <c r="L63" s="68"/>
      <c r="M63" s="68"/>
      <c r="N63" s="75"/>
      <c r="O63" s="68"/>
      <c r="P63" s="68"/>
      <c r="Q63" s="68"/>
      <c r="R63" s="68"/>
      <c r="S63" s="68"/>
      <c r="T63" s="62"/>
      <c r="U63" s="58"/>
      <c r="W63" s="57"/>
      <c r="X63" s="71"/>
      <c r="Y63" s="71"/>
      <c r="Z63" s="71"/>
      <c r="AA63" s="71"/>
      <c r="AB63" s="71"/>
    </row>
    <row r="64" spans="1:28" x14ac:dyDescent="0.25">
      <c r="A64" s="80" t="s">
        <v>22</v>
      </c>
      <c r="B64" s="25">
        <v>0</v>
      </c>
      <c r="C64" s="25">
        <f>(result!AE$150+result!AE$151+result!AE$152+result!AE$153+result!AE$154)/1000000</f>
        <v>51.118760631399994</v>
      </c>
      <c r="D64" s="25">
        <f>'final energy by uses and ENR'!J64/'final energy by uses and ENR'!J$70*(result!AE$159+result!AE$160+result!AE$161)/1000000</f>
        <v>0.73229139977709801</v>
      </c>
      <c r="E64" s="77">
        <f>(result!AE$176+result!AE$177+result!AE$178+result!AE$179+result!AE$180)/1000000</f>
        <v>0.37283010850999998</v>
      </c>
      <c r="F64" s="25">
        <v>0</v>
      </c>
      <c r="G64" s="40">
        <f>SUM(B64:F64)</f>
        <v>52.223882139687092</v>
      </c>
      <c r="I64" s="68"/>
      <c r="J64" s="68"/>
      <c r="K64" s="68"/>
      <c r="L64" s="68"/>
      <c r="M64" s="68"/>
      <c r="N64" s="75"/>
      <c r="O64" s="68"/>
      <c r="P64" s="68"/>
      <c r="Q64" s="68"/>
      <c r="R64" s="68"/>
      <c r="S64" s="68"/>
      <c r="T64" s="62"/>
      <c r="U64" s="58"/>
      <c r="W64" s="57"/>
      <c r="X64" s="71"/>
      <c r="Y64" s="71"/>
      <c r="Z64" s="71"/>
      <c r="AA64" s="71"/>
      <c r="AB64" s="71"/>
    </row>
    <row r="65" spans="1:28" x14ac:dyDescent="0.25">
      <c r="A65" s="83" t="s">
        <v>23</v>
      </c>
      <c r="B65" s="84">
        <f>result!AE$102/1000000</f>
        <v>0.42036121999999998</v>
      </c>
      <c r="C65" s="84">
        <f>'final energy by uses and ENR'!I65*3.2*result!AE250</f>
        <v>12.993687712882174</v>
      </c>
      <c r="D65" s="84">
        <f>'final energy by uses and ENR'!J65/'final energy by uses and ENR'!J$70*(result!AE$159+result!AE$160+result!AE$161)/1000000</f>
        <v>5.682206481558298</v>
      </c>
      <c r="E65" s="84">
        <f>'final energy by uses and ENR'!K65*2.394*result!AE251</f>
        <v>15.882536972944283</v>
      </c>
      <c r="F65" s="84">
        <v>0</v>
      </c>
      <c r="G65" s="85">
        <f t="shared" ref="G65" si="20">SUM(B65:F65)</f>
        <v>34.978792387384757</v>
      </c>
      <c r="I65" s="68"/>
      <c r="J65" s="68"/>
      <c r="K65" s="68"/>
      <c r="L65" s="68"/>
      <c r="M65" s="68"/>
      <c r="N65" s="75"/>
      <c r="O65" s="68"/>
      <c r="P65" s="68"/>
      <c r="Q65" s="68"/>
      <c r="R65" s="68"/>
      <c r="S65" s="68"/>
      <c r="T65" s="62"/>
      <c r="U65" s="49"/>
      <c r="W65" s="61"/>
      <c r="X65" s="71"/>
      <c r="Y65" s="71"/>
      <c r="Z65" s="71"/>
      <c r="AA65" s="71"/>
      <c r="AB65" s="71"/>
    </row>
    <row r="66" spans="1:28" x14ac:dyDescent="0.25">
      <c r="A66" s="83" t="s">
        <v>24</v>
      </c>
      <c r="B66" s="84">
        <f>(result!AE$135+result!AE$136)/1000000</f>
        <v>0</v>
      </c>
      <c r="C66" s="84">
        <f>(result!AE$155+result!AE$156)/1000000</f>
        <v>11.956235851000001</v>
      </c>
      <c r="D66" s="84">
        <f>'final energy by uses and ENR'!J66/'final energy by uses and ENR'!J$70*(result!AE$159+result!AE$160+result!AE$161)/1000000</f>
        <v>6.4316446455367116</v>
      </c>
      <c r="E66" s="84">
        <f>(result!AE$181+result!AE$182)/1000000</f>
        <v>12.411838530999999</v>
      </c>
      <c r="F66" s="84">
        <v>0</v>
      </c>
      <c r="G66" s="85">
        <f t="shared" ref="G66:G69" si="21">SUM(B66:F66)</f>
        <v>30.79971902753671</v>
      </c>
      <c r="I66" s="68"/>
      <c r="J66" s="68"/>
      <c r="K66" s="68"/>
      <c r="L66" s="68"/>
      <c r="M66" s="68"/>
      <c r="N66" s="75"/>
      <c r="O66" s="68"/>
      <c r="P66" s="68"/>
      <c r="Q66" s="68"/>
      <c r="R66" s="68"/>
      <c r="S66" s="68"/>
      <c r="T66" s="62"/>
      <c r="U66" s="49"/>
      <c r="W66" s="61"/>
      <c r="X66" s="71"/>
      <c r="Y66" s="71"/>
      <c r="Z66" s="71"/>
      <c r="AA66" s="71"/>
      <c r="AB66" s="71"/>
    </row>
    <row r="67" spans="1:28" x14ac:dyDescent="0.25">
      <c r="A67" s="83" t="s">
        <v>25</v>
      </c>
      <c r="B67" s="84">
        <f>B68+B69</f>
        <v>17.585938759100003</v>
      </c>
      <c r="C67" s="84">
        <f t="shared" ref="C67" si="22">C68+C69</f>
        <v>62.34020115349994</v>
      </c>
      <c r="D67" s="84">
        <f>D68+D69</f>
        <v>5.5851390479173073</v>
      </c>
      <c r="E67" s="84">
        <f>E68+E69</f>
        <v>23.640879734711113</v>
      </c>
      <c r="F67" s="84">
        <f>F68+F69</f>
        <v>17.546014190000001</v>
      </c>
      <c r="G67" s="85">
        <f t="shared" si="21"/>
        <v>126.69817288522836</v>
      </c>
      <c r="I67" s="68"/>
      <c r="J67" s="68"/>
      <c r="K67" s="68"/>
      <c r="L67" s="68"/>
      <c r="M67" s="68"/>
      <c r="N67" s="75"/>
      <c r="O67" s="68"/>
      <c r="P67" s="68"/>
      <c r="Q67" s="68"/>
      <c r="R67" s="68"/>
      <c r="S67" s="68"/>
      <c r="T67" s="62"/>
      <c r="U67" s="49"/>
      <c r="W67" s="61"/>
      <c r="X67" s="71"/>
      <c r="Y67" s="71"/>
      <c r="Z67" s="71"/>
      <c r="AA67" s="71"/>
      <c r="AB67" s="71"/>
    </row>
    <row r="68" spans="1:28" x14ac:dyDescent="0.25">
      <c r="A68" s="80" t="s">
        <v>26</v>
      </c>
      <c r="B68" s="153">
        <f>(result!AE$129+result!AE$130+result!AE$131+result!AE$132+result!AE$133+result!AE$134)/1000000</f>
        <v>17.585938759100003</v>
      </c>
      <c r="C68" s="25">
        <f>(result!AE$138+result!AE$140+result!AE$141+result!AE$142+result!AE$143+result!AE$144+result!AE$145+result!AE$146+result!AE$147+result!AE$148+result!AE$149)/1000000</f>
        <v>56.124544090499938</v>
      </c>
      <c r="D68" s="25">
        <f>'final energy by uses and ENR'!J68/'final energy by uses and ENR'!J$70*(result!AE$159+result!AE$160+result!AE$161)/1000000</f>
        <v>5.4216212623795572</v>
      </c>
      <c r="E68" s="25">
        <f>(result!AE$164+result!AE$165+result!AE$166+result!AE$167+result!AE$168+result!AE$169+result!AE$170+result!AE$171+result!AE$172+result!AE$173+result!AE$174+result!AE$175+result!AE$183+result!AE$185)/1000000</f>
        <v>23.039431422911115</v>
      </c>
      <c r="F68" s="25">
        <f>result!AE$100/1000000</f>
        <v>17.546014190000001</v>
      </c>
      <c r="G68" s="40">
        <f t="shared" si="21"/>
        <v>119.7175497248906</v>
      </c>
      <c r="I68" s="68"/>
      <c r="K68" s="68"/>
      <c r="L68" s="68"/>
      <c r="M68" s="68"/>
      <c r="N68" s="75"/>
      <c r="O68" s="68"/>
      <c r="P68" s="68"/>
      <c r="Q68" s="68"/>
      <c r="R68" s="68"/>
      <c r="S68" s="68"/>
      <c r="T68" s="62"/>
      <c r="U68" s="58"/>
      <c r="W68" s="57"/>
      <c r="X68" s="71"/>
      <c r="Y68" s="71"/>
      <c r="Z68" s="71"/>
      <c r="AA68" s="71"/>
      <c r="AB68" s="71"/>
    </row>
    <row r="69" spans="1:28" x14ac:dyDescent="0.25">
      <c r="A69" s="80" t="s">
        <v>27</v>
      </c>
      <c r="B69" s="25">
        <v>0</v>
      </c>
      <c r="C69" s="25">
        <f>(result!AE$139)/1000000</f>
        <v>6.2156570630000001</v>
      </c>
      <c r="D69" s="25">
        <f>'final energy by uses and ENR'!J69/'final energy by uses and ENR'!J$70*(result!AE$159+result!AE$160+result!AE$161)/1000000</f>
        <v>0.16351778553775018</v>
      </c>
      <c r="E69" s="25">
        <f>(result!AE$163)/1000000</f>
        <v>0.60144831180000002</v>
      </c>
      <c r="F69" s="25">
        <v>0</v>
      </c>
      <c r="G69" s="40">
        <f t="shared" si="21"/>
        <v>6.9806231603377498</v>
      </c>
      <c r="I69" s="68"/>
      <c r="K69" s="68"/>
      <c r="L69" s="68"/>
      <c r="M69" s="68"/>
      <c r="N69" s="75"/>
      <c r="O69" s="68"/>
      <c r="P69" s="68"/>
      <c r="Q69" s="68"/>
      <c r="R69" s="68"/>
      <c r="S69" s="68"/>
      <c r="T69" s="62"/>
      <c r="U69" s="58"/>
      <c r="W69" s="57"/>
      <c r="X69" s="71"/>
      <c r="Y69" s="71"/>
      <c r="Z69" s="71"/>
      <c r="AA69" s="71"/>
      <c r="AB69" s="71"/>
    </row>
    <row r="70" spans="1:28" x14ac:dyDescent="0.25">
      <c r="A70" s="86" t="s">
        <v>76</v>
      </c>
      <c r="B70" s="86">
        <f>SUM(B65:B67)+B62</f>
        <v>18.006299979100003</v>
      </c>
      <c r="C70" s="86">
        <f>SUM(C65:C67)+C62</f>
        <v>201.3614417446588</v>
      </c>
      <c r="D70" s="86">
        <f>SUM(D65:D67)+D62</f>
        <v>18.679064538000002</v>
      </c>
      <c r="E70" s="86">
        <f>SUM(E65:E67)+E62</f>
        <v>52.308304810894164</v>
      </c>
      <c r="F70" s="86">
        <f>SUM(F65:F67)+F62</f>
        <v>17.546014190000001</v>
      </c>
      <c r="G70" s="120">
        <f>SUM(B70:F70)</f>
        <v>307.90112526265295</v>
      </c>
      <c r="I70" s="65"/>
      <c r="J70" s="155"/>
      <c r="K70" s="68"/>
      <c r="L70" s="68"/>
      <c r="M70" s="68"/>
      <c r="N70" s="75"/>
      <c r="O70" s="68"/>
      <c r="P70" s="68"/>
      <c r="Q70" s="68"/>
      <c r="R70" s="68"/>
      <c r="S70" s="68"/>
      <c r="T70" s="62"/>
      <c r="U70" s="65"/>
      <c r="W70" s="63"/>
      <c r="X70" s="71"/>
      <c r="Y70" s="71"/>
      <c r="Z70" s="71"/>
      <c r="AA70" s="71"/>
      <c r="AB70" s="71"/>
    </row>
    <row r="71" spans="1:28" x14ac:dyDescent="0.25">
      <c r="A71" s="101" t="s">
        <v>90</v>
      </c>
      <c r="B71" s="102">
        <f>(result!AE$102+result!AE$129+result!AE$130+result!AE$131+result!AE$132+result!AE$133+result!AE$134+result!AE$135+result!AE$136)/1000000</f>
        <v>18.0062999791</v>
      </c>
      <c r="C71" s="35">
        <f>(result!AE$104+result!AE$138+result!AE$139+result!AE$140+result!AE$141+result!AE$142+result!AE$143+result!AE$144+result!AE$145+result!AE$146+result!AE$147+result!AE$148+result!AE$149+result!AE$150+result!AE$151+result!AE$152+result!AE$153+result!AE$154+result!AE$155+result!AE$156)/1000000</f>
        <v>201.40733620589981</v>
      </c>
      <c r="D71" s="102">
        <f>(result!AE$159+result!AE$160+result!AE$161)/1000000</f>
        <v>18.679064538000002</v>
      </c>
      <c r="E71" s="103">
        <f>(result!AE$106+result!AE$163+result!AE$164+result!AE$165+result!AE$166+result!AE$167+result!AE$168+result!AE$169+result!AE$170+result!AE$171+result!AE$172+result!AE$173+result!AE$174+result!AE$175+result!AE$176+result!AE$177+result!AE$178+result!AE$179+result!AE$180+result!AE$181+result!AE$182)/1000000</f>
        <v>51.622938404810014</v>
      </c>
      <c r="F71" s="102">
        <f>result!AE$100/1000000</f>
        <v>17.546014190000001</v>
      </c>
      <c r="G71" s="104">
        <f>SUM(B71:F71)</f>
        <v>307.26165331780982</v>
      </c>
      <c r="I71" s="64"/>
      <c r="K71" s="64"/>
      <c r="L71" s="68"/>
    </row>
    <row r="72" spans="1:28" x14ac:dyDescent="0.25">
      <c r="A72" s="101"/>
      <c r="B72" s="101"/>
      <c r="C72" s="101"/>
      <c r="D72" s="101"/>
      <c r="E72" s="101"/>
      <c r="F72" s="101"/>
      <c r="G72" s="103">
        <f>result!AE$194/1000000</f>
        <v>308.05914089999999</v>
      </c>
      <c r="I72" s="64"/>
      <c r="K72" s="64"/>
      <c r="L72" s="68"/>
    </row>
    <row r="73" spans="1:28" x14ac:dyDescent="0.25">
      <c r="I73" s="64"/>
      <c r="K73" s="64"/>
      <c r="L73" s="68"/>
    </row>
    <row r="74" spans="1:28" x14ac:dyDescent="0.25">
      <c r="I74" s="64"/>
      <c r="K74" s="64"/>
      <c r="L74" s="68"/>
    </row>
    <row r="75" spans="1:28" x14ac:dyDescent="0.25">
      <c r="I75" s="64"/>
      <c r="K75" s="64"/>
      <c r="L75" s="68"/>
    </row>
    <row r="76" spans="1:28" ht="21" x14ac:dyDescent="0.35">
      <c r="A76" s="159">
        <v>2050</v>
      </c>
      <c r="B76" s="5" t="s">
        <v>39</v>
      </c>
      <c r="C76" s="5" t="s">
        <v>40</v>
      </c>
      <c r="D76" s="5" t="s">
        <v>41</v>
      </c>
      <c r="E76" s="5" t="s">
        <v>42</v>
      </c>
      <c r="F76" s="5" t="s">
        <v>75</v>
      </c>
      <c r="G76" s="38" t="s">
        <v>2</v>
      </c>
    </row>
    <row r="77" spans="1:28" x14ac:dyDescent="0.25">
      <c r="A77" s="83" t="s">
        <v>20</v>
      </c>
      <c r="B77" s="84">
        <f>B78+B79</f>
        <v>0.30778677519999997</v>
      </c>
      <c r="C77" s="84">
        <f t="shared" ref="C77:F77" si="23">C78+C79</f>
        <v>100.5139361145103</v>
      </c>
      <c r="D77" s="84">
        <f t="shared" si="23"/>
        <v>1.4365789623172818</v>
      </c>
      <c r="E77" s="84">
        <f t="shared" si="23"/>
        <v>0.38048929834218093</v>
      </c>
      <c r="F77" s="84">
        <f t="shared" si="23"/>
        <v>0</v>
      </c>
      <c r="G77" s="85">
        <f>SUM(B77:F77)</f>
        <v>102.63879115036977</v>
      </c>
    </row>
    <row r="78" spans="1:28" x14ac:dyDescent="0.25">
      <c r="A78" s="79" t="s">
        <v>21</v>
      </c>
      <c r="B78" s="25">
        <f>result!AE$118/1000000</f>
        <v>0.30778677519999997</v>
      </c>
      <c r="C78" s="25">
        <f>'final energy by uses and ENR'!I78*3.2*result!AT250</f>
        <v>43.800238757110307</v>
      </c>
      <c r="D78" s="25">
        <f>'final energy by uses and ENR'!J78/'final energy by uses and ENR'!J$85*(result!AT$159+result!AT$160+result!AT$161)/1000000</f>
        <v>0.70417973777717702</v>
      </c>
      <c r="E78" s="25">
        <f>'final energy by uses and ENR'!K78*2.394*result!AT251</f>
        <v>2.5458713418099555E-4</v>
      </c>
      <c r="F78" s="25">
        <v>0</v>
      </c>
      <c r="G78" s="40">
        <f>SUM(B78:F78)</f>
        <v>44.812459857221661</v>
      </c>
    </row>
    <row r="79" spans="1:28" x14ac:dyDescent="0.25">
      <c r="A79" s="80" t="s">
        <v>22</v>
      </c>
      <c r="B79" s="25">
        <v>0</v>
      </c>
      <c r="C79" s="25">
        <f>(result!AT$150+result!AT$151+result!AT$152+result!AT$153+result!AT$154)/1000000</f>
        <v>56.713697357400001</v>
      </c>
      <c r="D79" s="25">
        <f>'final energy by uses and ENR'!J79/'final energy by uses and ENR'!J$85*(result!AT$159+result!AT$160+result!AT$161)/1000000</f>
        <v>0.73239922454010487</v>
      </c>
      <c r="E79" s="25">
        <f>(result!AT$176+result!AT$177+result!AT$178+result!AT$179+result!AT$180)/1000000</f>
        <v>0.38023471120799995</v>
      </c>
      <c r="F79" s="25">
        <v>0</v>
      </c>
      <c r="G79" s="40">
        <f>SUM(B79:F79)</f>
        <v>57.826331293148101</v>
      </c>
    </row>
    <row r="80" spans="1:28" x14ac:dyDescent="0.25">
      <c r="A80" s="83" t="s">
        <v>23</v>
      </c>
      <c r="B80" s="84">
        <f>result!AT$102/1000000</f>
        <v>0.35372512620000002</v>
      </c>
      <c r="C80" s="84">
        <f>'final energy by uses and ENR'!I80*3.2*result!AT250</f>
        <v>10.311320734891124</v>
      </c>
      <c r="D80" s="84">
        <f>'final energy by uses and ENR'!J80/'final energy by uses and ENR'!J$85*(result!AT$159+result!AT$160+result!AT$161)/1000000</f>
        <v>4.3982988523304964</v>
      </c>
      <c r="E80" s="84">
        <f>'final energy by uses and ENR'!K80*2.394*result!AT251</f>
        <v>12.286008590183931</v>
      </c>
      <c r="F80" s="84">
        <v>0</v>
      </c>
      <c r="G80" s="85">
        <f t="shared" ref="G80" si="24">SUM(B80:F80)</f>
        <v>27.349353303605554</v>
      </c>
    </row>
    <row r="81" spans="1:9" x14ac:dyDescent="0.25">
      <c r="A81" s="83" t="s">
        <v>24</v>
      </c>
      <c r="B81" s="84">
        <f>(result!AT$135+result!AT$136)/1000000</f>
        <v>0</v>
      </c>
      <c r="C81" s="84">
        <f>(result!AT$155+result!AT$156)/1000000</f>
        <v>12.703153492</v>
      </c>
      <c r="D81" s="84">
        <f>'final energy by uses and ENR'!J81/'final energy by uses and ENR'!J$85*(result!AT$159+result!AT$160+result!AT$161)/1000000</f>
        <v>6.1980012444247299</v>
      </c>
      <c r="E81" s="84">
        <f>(result!AT$181+result!AT$182)/1000000</f>
        <v>12.174205713999999</v>
      </c>
      <c r="F81" s="84">
        <v>0</v>
      </c>
      <c r="G81" s="85">
        <f t="shared" ref="G81:G84" si="25">SUM(B81:F81)</f>
        <v>31.075360450424728</v>
      </c>
    </row>
    <row r="82" spans="1:9" x14ac:dyDescent="0.25">
      <c r="A82" s="83" t="s">
        <v>25</v>
      </c>
      <c r="B82" s="84">
        <f t="shared" ref="B82:D82" si="26">B83+B84</f>
        <v>20.766167351500002</v>
      </c>
      <c r="C82" s="84">
        <f t="shared" si="26"/>
        <v>65.759364261895612</v>
      </c>
      <c r="D82" s="84">
        <f t="shared" si="26"/>
        <v>5.5758840059274899</v>
      </c>
      <c r="E82" s="84">
        <f>E83+E84</f>
        <v>25.339996989853763</v>
      </c>
      <c r="F82" s="84">
        <f>F83+F84</f>
        <v>21.83924665</v>
      </c>
      <c r="G82" s="85">
        <f t="shared" si="25"/>
        <v>139.28065925917687</v>
      </c>
    </row>
    <row r="83" spans="1:9" x14ac:dyDescent="0.25">
      <c r="A83" s="80" t="s">
        <v>26</v>
      </c>
      <c r="B83" s="25">
        <f>(result!AT$129+result!AT$130+result!AT$131+result!AT$132+result!AT$133+result!AT$134)/1000000</f>
        <v>20.766167351500002</v>
      </c>
      <c r="C83" s="25">
        <f>(result!AT$138+result!AT$140+result!AT$141+result!AT$142+result!AT$143+result!AT$144+result!AT$145+result!AT$146+result!AT$147+result!AT$148+result!AT$149)/1000000</f>
        <v>58.410634821895613</v>
      </c>
      <c r="D83" s="25">
        <f>'final energy by uses and ENR'!J83/'final energy by uses and ENR'!J$85*(result!AT$159+result!AT$160+result!AT$161)/1000000</f>
        <v>5.3947639854906484</v>
      </c>
      <c r="E83" s="25">
        <f>(result!AT162+result!AT$164+result!AT$165+result!AT$166+result!AT$167+result!AT$168+result!AT$169+result!AT$170+result!AT$171+result!AT$172+result!AT$173+result!AT$174+result!AT$175+result!AT$183)/1000000</f>
        <v>24.626570950253761</v>
      </c>
      <c r="F83" s="25">
        <f>result!AT$100/1000000</f>
        <v>21.83924665</v>
      </c>
      <c r="G83" s="40">
        <f t="shared" si="25"/>
        <v>131.03738375914003</v>
      </c>
    </row>
    <row r="84" spans="1:9" x14ac:dyDescent="0.25">
      <c r="A84" s="80" t="s">
        <v>27</v>
      </c>
      <c r="B84" s="25">
        <v>0</v>
      </c>
      <c r="C84" s="25">
        <f>(result!AT$139)/1000000</f>
        <v>7.3487294400000005</v>
      </c>
      <c r="D84" s="25">
        <f>'final energy by uses and ENR'!J84/'final energy by uses and ENR'!J$85*(result!AT$159+result!AT$160+result!AT$161)/1000000</f>
        <v>0.18112002043684131</v>
      </c>
      <c r="E84" s="25">
        <f>(result!AT$163)/1000000</f>
        <v>0.71342603960000006</v>
      </c>
      <c r="F84" s="25">
        <v>0</v>
      </c>
      <c r="G84" s="40">
        <f t="shared" si="25"/>
        <v>8.2432755000368427</v>
      </c>
    </row>
    <row r="85" spans="1:9" x14ac:dyDescent="0.25">
      <c r="A85" s="86" t="s">
        <v>76</v>
      </c>
      <c r="B85" s="86">
        <f>SUM(B80:B82)+B77</f>
        <v>21.427679252900003</v>
      </c>
      <c r="C85" s="98">
        <f>SUM(C80:C82)+C77</f>
        <v>189.28777460329704</v>
      </c>
      <c r="D85" s="86">
        <f t="shared" ref="D85" si="27">SUM(D80:D82)+D77</f>
        <v>17.608763064999994</v>
      </c>
      <c r="E85" s="98">
        <f>SUM(E80:E82)+E77</f>
        <v>50.180700592379878</v>
      </c>
      <c r="F85" s="86">
        <f>SUM(F80:F82)+F77</f>
        <v>21.83924665</v>
      </c>
      <c r="G85" s="96">
        <f>SUM(B85:F85)</f>
        <v>300.34416416357692</v>
      </c>
    </row>
    <row r="86" spans="1:9" x14ac:dyDescent="0.25">
      <c r="A86" s="101" t="s">
        <v>90</v>
      </c>
      <c r="B86" s="102">
        <f>(result!AT$102+result!AT$129+result!AT$130+result!AT$131+result!AT$132+result!AT$133+result!AT$134+result!AT$135+result!AT$136)/1000000</f>
        <v>21.119892477699999</v>
      </c>
      <c r="C86" s="35">
        <f>(result!AT$104+result!AT$138+result!AT$139+result!AT$140+result!AT$141+result!AT$142+result!AT$143+result!AT$144+result!AT$145+result!AT$146+result!AT$147+result!AT$148+result!AT$149+result!AT$150+result!AT$151+result!AT$152+result!AT$153+result!AT$154+result!AT$155+result!AT$156)/1000000</f>
        <v>189.32047432129562</v>
      </c>
      <c r="D86" s="102">
        <f>(result!AT$159+result!AT$160+result!AT$161)/1000000</f>
        <v>17.608763064999998</v>
      </c>
      <c r="E86" s="103">
        <f>(result!AT$106+result!AT162+result!AT$163+result!AT$164+result!AT$165+result!AT$166+result!AT$167+result!AT$168+result!AT$169+result!AT$170+result!AT$171+result!AT$172+result!AT$173+result!AT$174+result!AT$175+result!AT$176+result!AT$177+result!AT$178+result!AT$179+result!AT$180+result!AT181)/1000000</f>
        <v>45.964253483607997</v>
      </c>
      <c r="F86" s="102">
        <f>result!AT100/1000000</f>
        <v>21.83924665</v>
      </c>
      <c r="G86" s="104">
        <f>SUM(B86:F86)</f>
        <v>295.85262999760363</v>
      </c>
      <c r="I86" s="156"/>
    </row>
    <row r="87" spans="1:9" x14ac:dyDescent="0.25">
      <c r="B87" s="35"/>
      <c r="C87" s="35"/>
      <c r="D87" s="35"/>
      <c r="G87" s="55">
        <f>result!AT194/1000000</f>
        <v>300.15580949999998</v>
      </c>
    </row>
    <row r="88" spans="1:9" x14ac:dyDescent="0.25">
      <c r="C88" s="154"/>
    </row>
    <row r="91" spans="1:9" x14ac:dyDescent="0.25">
      <c r="F91" s="35"/>
    </row>
    <row r="92" spans="1:9" x14ac:dyDescent="0.25">
      <c r="G92" s="55"/>
    </row>
    <row r="93" spans="1:9" x14ac:dyDescent="0.25">
      <c r="B93" s="35"/>
      <c r="G93" s="55"/>
    </row>
    <row r="94" spans="1:9" x14ac:dyDescent="0.25">
      <c r="B94" s="35"/>
      <c r="G94" s="55"/>
    </row>
    <row r="95" spans="1:9" x14ac:dyDescent="0.25">
      <c r="B95" s="35"/>
      <c r="G95" s="55"/>
    </row>
    <row r="96" spans="1:9" x14ac:dyDescent="0.25">
      <c r="B96" s="35"/>
      <c r="G96" s="55"/>
    </row>
    <row r="97" spans="1:28" x14ac:dyDescent="0.25">
      <c r="B97" s="35"/>
      <c r="D97" s="45"/>
      <c r="G97" s="55"/>
    </row>
    <row r="98" spans="1:28" x14ac:dyDescent="0.25">
      <c r="B98" s="35"/>
    </row>
    <row r="99" spans="1:28" x14ac:dyDescent="0.25">
      <c r="B99" s="35"/>
    </row>
    <row r="100" spans="1:28" x14ac:dyDescent="0.25">
      <c r="B100" s="35"/>
    </row>
    <row r="101" spans="1:28" x14ac:dyDescent="0.25">
      <c r="B101" s="35"/>
    </row>
    <row r="102" spans="1:28" x14ac:dyDescent="0.25">
      <c r="B102" s="35"/>
    </row>
    <row r="103" spans="1:28" x14ac:dyDescent="0.25">
      <c r="B103" s="35"/>
    </row>
    <row r="104" spans="1:28" x14ac:dyDescent="0.25">
      <c r="B104" s="35"/>
    </row>
    <row r="105" spans="1:28" x14ac:dyDescent="0.25">
      <c r="B105" s="35"/>
    </row>
    <row r="106" spans="1:28" x14ac:dyDescent="0.25">
      <c r="B106" s="35"/>
    </row>
    <row r="107" spans="1:28" x14ac:dyDescent="0.25">
      <c r="B107" s="35"/>
    </row>
    <row r="108" spans="1:28" x14ac:dyDescent="0.25">
      <c r="B108" s="35"/>
    </row>
    <row r="111" spans="1:28" x14ac:dyDescent="0.25">
      <c r="A111" s="87" t="s">
        <v>77</v>
      </c>
      <c r="B111" s="88">
        <v>2050</v>
      </c>
      <c r="W111"/>
      <c r="X111"/>
      <c r="Y111"/>
      <c r="Z111"/>
      <c r="AA111"/>
      <c r="AB111"/>
    </row>
    <row r="112" spans="1:28" x14ac:dyDescent="0.25">
      <c r="A112" s="89" t="s">
        <v>2</v>
      </c>
      <c r="B112" s="90">
        <v>97385776.430000007</v>
      </c>
      <c r="W112"/>
      <c r="X112"/>
      <c r="Y112"/>
      <c r="Z112"/>
      <c r="AA112"/>
      <c r="AB112"/>
    </row>
    <row r="113" spans="1:28" x14ac:dyDescent="0.25">
      <c r="A113" s="91" t="s">
        <v>78</v>
      </c>
      <c r="B113" s="92">
        <v>53320426.361049801</v>
      </c>
      <c r="W113"/>
      <c r="X113"/>
      <c r="Y113"/>
      <c r="Z113"/>
      <c r="AA113"/>
      <c r="AB113"/>
    </row>
    <row r="114" spans="1:28" x14ac:dyDescent="0.25">
      <c r="A114" s="91" t="s">
        <v>79</v>
      </c>
      <c r="B114" s="92">
        <v>8543368.3062699996</v>
      </c>
      <c r="W114"/>
      <c r="X114"/>
      <c r="Y114"/>
      <c r="Z114"/>
      <c r="AA114"/>
      <c r="AB114"/>
    </row>
    <row r="115" spans="1:28" x14ac:dyDescent="0.25">
      <c r="A115" s="91" t="s">
        <v>80</v>
      </c>
      <c r="B115" s="92">
        <v>10023238.605</v>
      </c>
      <c r="W115"/>
      <c r="X115"/>
      <c r="Y115"/>
      <c r="Z115"/>
      <c r="AA115"/>
      <c r="AB115"/>
    </row>
    <row r="116" spans="1:28" x14ac:dyDescent="0.25">
      <c r="A116" s="91" t="s">
        <v>81</v>
      </c>
      <c r="B116" s="92">
        <v>6083057.16787</v>
      </c>
      <c r="W116"/>
      <c r="X116"/>
      <c r="Y116"/>
      <c r="Z116"/>
      <c r="AA116"/>
      <c r="AB116"/>
    </row>
    <row r="117" spans="1:28" x14ac:dyDescent="0.25">
      <c r="A117" s="93" t="s">
        <v>82</v>
      </c>
      <c r="B117" s="94">
        <v>12995543.7041</v>
      </c>
      <c r="C117" s="29">
        <f>B117+B116+B115+B114+B113</f>
        <v>90965634.144289792</v>
      </c>
      <c r="W117"/>
      <c r="X117"/>
      <c r="Y117"/>
      <c r="Z117"/>
      <c r="AA117"/>
      <c r="AB117"/>
    </row>
    <row r="118" spans="1:28" x14ac:dyDescent="0.25">
      <c r="A118" s="89" t="s">
        <v>83</v>
      </c>
      <c r="B118" s="90">
        <v>13541948.88084689</v>
      </c>
      <c r="D118" s="29"/>
      <c r="W118"/>
      <c r="X118"/>
      <c r="Y118"/>
      <c r="Z118"/>
      <c r="AA118"/>
      <c r="AB118"/>
    </row>
    <row r="119" spans="1:28" x14ac:dyDescent="0.25">
      <c r="A119" s="91" t="s">
        <v>84</v>
      </c>
      <c r="B119" s="92">
        <v>1576800.75914019</v>
      </c>
      <c r="W119"/>
      <c r="X119"/>
      <c r="Y119"/>
      <c r="Z119"/>
      <c r="AA119"/>
      <c r="AB119"/>
    </row>
    <row r="120" spans="1:28" x14ac:dyDescent="0.25">
      <c r="A120" s="93" t="s">
        <v>85</v>
      </c>
      <c r="B120" s="94">
        <v>11965148.1217067</v>
      </c>
      <c r="W120"/>
      <c r="X120"/>
      <c r="Y120"/>
      <c r="Z120"/>
      <c r="AA120"/>
      <c r="AB120"/>
    </row>
    <row r="121" spans="1:28" x14ac:dyDescent="0.25">
      <c r="A121" s="89" t="s">
        <v>86</v>
      </c>
      <c r="B121" s="90">
        <v>83885592.592830002</v>
      </c>
      <c r="W121"/>
      <c r="X121"/>
      <c r="Y121"/>
      <c r="Z121"/>
      <c r="AA121"/>
      <c r="AB121"/>
    </row>
    <row r="122" spans="1:28" x14ac:dyDescent="0.25">
      <c r="A122" s="95" t="s">
        <v>87</v>
      </c>
      <c r="B122" s="92">
        <v>50430653.475340001</v>
      </c>
      <c r="W122"/>
      <c r="X122"/>
      <c r="Y122"/>
      <c r="Z122"/>
      <c r="AA122"/>
      <c r="AB122"/>
    </row>
    <row r="123" spans="1:28" x14ac:dyDescent="0.25">
      <c r="A123" s="91" t="s">
        <v>88</v>
      </c>
      <c r="B123" s="92">
        <v>9709601.9753900003</v>
      </c>
      <c r="W123"/>
      <c r="X123"/>
      <c r="Y123"/>
      <c r="Z123"/>
      <c r="AA123"/>
      <c r="AB123"/>
    </row>
    <row r="124" spans="1:28" x14ac:dyDescent="0.25">
      <c r="A124" s="93" t="s">
        <v>89</v>
      </c>
      <c r="B124" s="94">
        <v>23745337.142099999</v>
      </c>
      <c r="W124"/>
      <c r="X124"/>
      <c r="Y124"/>
      <c r="Z124"/>
      <c r="AA124"/>
      <c r="AB124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5"/>
  <sheetViews>
    <sheetView workbookViewId="0">
      <selection activeCell="N27" sqref="N27"/>
    </sheetView>
  </sheetViews>
  <sheetFormatPr baseColWidth="10" defaultRowHeight="15" x14ac:dyDescent="0.25"/>
  <cols>
    <col min="3" max="3" width="15.7109375" customWidth="1"/>
    <col min="4" max="4" width="15.7109375" hidden="1" customWidth="1"/>
    <col min="5" max="5" width="16.140625" hidden="1" customWidth="1"/>
    <col min="6" max="7" width="15.7109375" hidden="1" customWidth="1"/>
    <col min="8" max="8" width="15.7109375" customWidth="1"/>
    <col min="9" max="9" width="14" customWidth="1"/>
    <col min="11" max="11" width="11.42578125" customWidth="1"/>
  </cols>
  <sheetData>
    <row r="1" spans="1:24" ht="23.25" x14ac:dyDescent="0.35">
      <c r="A1" s="1" t="s">
        <v>43</v>
      </c>
    </row>
    <row r="3" spans="1:24" ht="23.25" x14ac:dyDescent="0.35">
      <c r="B3" s="1" t="s">
        <v>71</v>
      </c>
      <c r="C3" s="15"/>
      <c r="E3" s="15"/>
      <c r="F3" s="15"/>
      <c r="G3" s="15"/>
      <c r="H3" s="15" t="s">
        <v>324</v>
      </c>
      <c r="I3" s="15"/>
      <c r="J3" s="15"/>
      <c r="K3" s="15"/>
    </row>
    <row r="4" spans="1:24" x14ac:dyDescent="0.25">
      <c r="B4" s="15"/>
      <c r="H4" s="22"/>
      <c r="I4" s="22"/>
      <c r="J4" s="22"/>
      <c r="K4" s="22"/>
      <c r="T4" s="22"/>
      <c r="U4" s="22"/>
      <c r="V4" s="22"/>
      <c r="W4" s="22"/>
    </row>
    <row r="5" spans="1:24" ht="31.5" x14ac:dyDescent="0.35">
      <c r="B5" s="15"/>
      <c r="C5" s="82">
        <v>2015</v>
      </c>
      <c r="H5" s="157" t="s">
        <v>39</v>
      </c>
      <c r="I5" s="157" t="s">
        <v>322</v>
      </c>
      <c r="J5" s="157" t="s">
        <v>41</v>
      </c>
      <c r="K5" s="157" t="s">
        <v>321</v>
      </c>
      <c r="L5" s="38" t="s">
        <v>2</v>
      </c>
      <c r="M5" s="37"/>
      <c r="T5" s="157" t="s">
        <v>39</v>
      </c>
      <c r="U5" s="157" t="s">
        <v>322</v>
      </c>
      <c r="V5" s="157" t="s">
        <v>41</v>
      </c>
      <c r="W5" s="157" t="s">
        <v>321</v>
      </c>
      <c r="X5" s="38" t="s">
        <v>2</v>
      </c>
    </row>
    <row r="6" spans="1:24" x14ac:dyDescent="0.25">
      <c r="C6" s="81" t="s">
        <v>20</v>
      </c>
      <c r="H6" s="10">
        <f>SUM(H7:H8)</f>
        <v>0</v>
      </c>
      <c r="I6" s="10">
        <f>SUM(I7:I8)</f>
        <v>44.717579620000002</v>
      </c>
      <c r="J6" s="10">
        <f>SUM(J7:J8)</f>
        <v>0.92344661119999993</v>
      </c>
      <c r="K6" s="10">
        <f>SUM(K7:K8)</f>
        <v>5.0969197486300001E-2</v>
      </c>
      <c r="L6" s="39">
        <f>SUM(H6:K6)</f>
        <v>45.691995428686305</v>
      </c>
      <c r="M6" s="35"/>
      <c r="T6" s="10">
        <v>0</v>
      </c>
      <c r="U6" s="10">
        <v>44.46306775</v>
      </c>
      <c r="V6" s="10">
        <v>1.3378161748999999</v>
      </c>
      <c r="W6" s="10">
        <v>2.6844987953160002</v>
      </c>
      <c r="X6" s="39">
        <v>48.485382720216002</v>
      </c>
    </row>
    <row r="7" spans="1:24" x14ac:dyDescent="0.25">
      <c r="C7" s="79" t="s">
        <v>21</v>
      </c>
      <c r="D7" t="s">
        <v>211</v>
      </c>
      <c r="E7" t="s">
        <v>212</v>
      </c>
      <c r="F7" t="s">
        <v>213</v>
      </c>
      <c r="G7" t="s">
        <v>214</v>
      </c>
      <c r="H7" s="25">
        <f>VLOOKUP(D7,result!$A$2:$AW$476,'primary energy'!F5,FALSE)</f>
        <v>0</v>
      </c>
      <c r="I7" s="25">
        <f>VLOOKUP(E7,result!$A$2:$AW$476,'primary energy'!F5,FALSE)</f>
        <v>25.198312390000002</v>
      </c>
      <c r="J7" s="25">
        <f>VLOOKUP(F7,result!$A$2:$AW$476,'primary energy'!F5,FALSE)</f>
        <v>1.08995888E-2</v>
      </c>
      <c r="K7" s="25">
        <f>VLOOKUP(G7,result!$A$2:$AW$476,'primary energy'!F5,FALSE)</f>
        <v>2.53037863E-5</v>
      </c>
      <c r="L7" s="40">
        <f t="shared" ref="L7:L14" si="0">SUM(H7:K7)</f>
        <v>25.209237282586301</v>
      </c>
      <c r="M7" s="35"/>
      <c r="T7" s="25">
        <v>0</v>
      </c>
      <c r="U7" s="25">
        <v>25.891736680000001</v>
      </c>
      <c r="V7" s="25">
        <v>0.18873162290000001</v>
      </c>
      <c r="W7" s="25">
        <v>8.0408531599999999E-4</v>
      </c>
      <c r="X7" s="40">
        <v>26.081272388216</v>
      </c>
    </row>
    <row r="8" spans="1:24" x14ac:dyDescent="0.25">
      <c r="C8" s="80" t="s">
        <v>22</v>
      </c>
      <c r="D8" t="s">
        <v>215</v>
      </c>
      <c r="E8" t="s">
        <v>216</v>
      </c>
      <c r="F8" t="s">
        <v>217</v>
      </c>
      <c r="G8" t="s">
        <v>218</v>
      </c>
      <c r="H8" s="25">
        <f>VLOOKUP(D8,result!$A$2:$AW$476,'primary energy'!F5,FALSE)</f>
        <v>0</v>
      </c>
      <c r="I8" s="25">
        <f>VLOOKUP(E8,result!$A$2:$AW$476,'primary energy'!F5,FALSE)</f>
        <v>19.519267230000001</v>
      </c>
      <c r="J8" s="25">
        <f>VLOOKUP(F8,result!$A$2:$AW$476,'primary energy'!F5,FALSE)</f>
        <v>0.91254702239999996</v>
      </c>
      <c r="K8" s="25">
        <f>VLOOKUP(G8,result!$A$2:$AW$476,'primary energy'!F5,FALSE)</f>
        <v>5.0943893699999999E-2</v>
      </c>
      <c r="L8" s="40">
        <f t="shared" si="0"/>
        <v>20.4827581461</v>
      </c>
      <c r="M8" s="35"/>
      <c r="T8" s="25">
        <v>0</v>
      </c>
      <c r="U8" s="25">
        <v>18.571331069999999</v>
      </c>
      <c r="V8" s="25">
        <v>1.1490845519999999</v>
      </c>
      <c r="W8" s="25">
        <v>2.6836947100000001</v>
      </c>
      <c r="X8" s="40">
        <v>22.404110332000002</v>
      </c>
    </row>
    <row r="9" spans="1:24" x14ac:dyDescent="0.25">
      <c r="C9" s="81" t="s">
        <v>23</v>
      </c>
      <c r="D9" t="s">
        <v>219</v>
      </c>
      <c r="E9" t="s">
        <v>220</v>
      </c>
      <c r="F9" t="s">
        <v>221</v>
      </c>
      <c r="G9" t="s">
        <v>222</v>
      </c>
      <c r="H9" s="10">
        <f>VLOOKUP(D9,result!$A$2:$AW$476,'primary energy'!F5,FALSE)</f>
        <v>0.2409542982</v>
      </c>
      <c r="I9" s="10">
        <f>VLOOKUP(E9,result!$A$2:$AW$476,'primary energy'!F5,FALSE)</f>
        <v>6.8813549050000002</v>
      </c>
      <c r="J9" s="10">
        <f>VLOOKUP(F9,result!$A$2:$AW$476,'primary energy'!F5,FALSE)</f>
        <v>12.13407999</v>
      </c>
      <c r="K9" s="10">
        <f>VLOOKUP(G9,result!$A$2:$AW$476,'primary energy'!F5,FALSE)</f>
        <v>14.22698537</v>
      </c>
      <c r="L9" s="39">
        <f>SUM(H9:K9)</f>
        <v>33.483374563200002</v>
      </c>
      <c r="M9" s="35"/>
      <c r="T9" s="10">
        <v>0.25741075660000001</v>
      </c>
      <c r="U9" s="10">
        <v>6.2879484640000003</v>
      </c>
      <c r="V9" s="10">
        <v>14.2324799</v>
      </c>
      <c r="W9" s="10">
        <v>14.940034499999999</v>
      </c>
      <c r="X9" s="39">
        <v>35.717873620600002</v>
      </c>
    </row>
    <row r="10" spans="1:24" x14ac:dyDescent="0.25">
      <c r="C10" s="81" t="s">
        <v>24</v>
      </c>
      <c r="D10" t="s">
        <v>223</v>
      </c>
      <c r="E10" t="s">
        <v>224</v>
      </c>
      <c r="F10" t="s">
        <v>225</v>
      </c>
      <c r="G10" t="s">
        <v>226</v>
      </c>
      <c r="H10" s="10">
        <f>VLOOKUP(D10,result!$A$2:$AW$476,'primary energy'!F5,FALSE)</f>
        <v>0</v>
      </c>
      <c r="I10" s="10">
        <f>VLOOKUP(E10,result!$A$2:$AW$476,'primary energy'!F5,FALSE)</f>
        <v>4.0580572960000003</v>
      </c>
      <c r="J10" s="10">
        <f>VLOOKUP(F10,result!$A$2:$AW$476,'primary energy'!F5,FALSE)</f>
        <v>12.489349689999999</v>
      </c>
      <c r="K10" s="10">
        <f>VLOOKUP(G10,result!$A$2:$AW$476,'primary energy'!F5,FALSE)</f>
        <v>8.8905183910000005</v>
      </c>
      <c r="L10" s="39">
        <f t="shared" si="0"/>
        <v>25.437925376999999</v>
      </c>
      <c r="M10" s="35"/>
      <c r="T10" s="10">
        <v>0</v>
      </c>
      <c r="U10" s="10">
        <v>3.3984081700000002</v>
      </c>
      <c r="V10" s="10">
        <v>11.177583</v>
      </c>
      <c r="W10" s="10">
        <v>6.2119654510000002</v>
      </c>
      <c r="X10" s="39">
        <v>20.787956620999999</v>
      </c>
    </row>
    <row r="11" spans="1:24" x14ac:dyDescent="0.25">
      <c r="C11" s="81" t="s">
        <v>25</v>
      </c>
      <c r="H11" s="10">
        <f>SUM(H12:H13)</f>
        <v>4.3660753750000003</v>
      </c>
      <c r="I11" s="10">
        <f>SUM(I12:I13)</f>
        <v>17.764757459999998</v>
      </c>
      <c r="J11" s="10">
        <f>SUM(J12:J13)</f>
        <v>10.933195746199999</v>
      </c>
      <c r="K11" s="10">
        <f>SUM(K12:K13)</f>
        <v>12.357736734</v>
      </c>
      <c r="L11" s="39">
        <f>SUM(H11:K11)</f>
        <v>45.421765315199998</v>
      </c>
      <c r="M11" s="35"/>
      <c r="T11" s="10">
        <v>3.7960836100000002</v>
      </c>
      <c r="U11" s="10">
        <v>6.9258019980000007</v>
      </c>
      <c r="V11" s="10">
        <v>10.7983746544</v>
      </c>
      <c r="W11" s="10">
        <v>12.230754921199999</v>
      </c>
      <c r="X11" s="39">
        <v>33.751015183600003</v>
      </c>
    </row>
    <row r="12" spans="1:24" x14ac:dyDescent="0.25">
      <c r="C12" s="80" t="s">
        <v>26</v>
      </c>
      <c r="D12" t="s">
        <v>227</v>
      </c>
      <c r="E12" t="s">
        <v>228</v>
      </c>
      <c r="F12" t="s">
        <v>229</v>
      </c>
      <c r="G12" t="s">
        <v>230</v>
      </c>
      <c r="H12" s="25">
        <f>VLOOKUP(D12,result!$A$2:$AW$476,'primary energy'!F5,FALSE)</f>
        <v>4.3660753750000003</v>
      </c>
      <c r="I12" s="25">
        <f>VLOOKUP(E12,result!$A$2:$AW$476,'primary energy'!F5,FALSE)</f>
        <v>15.52529964</v>
      </c>
      <c r="J12" s="25">
        <f>VLOOKUP(F12,result!$A$2:$AW$476,'primary energy'!F5,FALSE)</f>
        <v>10.63552273</v>
      </c>
      <c r="K12" s="25">
        <f>VLOOKUP(G12,result!$A$2:$AW$476,'primary energy'!F5,FALSE)</f>
        <v>12.00709125</v>
      </c>
      <c r="L12" s="40">
        <f t="shared" si="0"/>
        <v>42.533988995000001</v>
      </c>
      <c r="M12" s="35"/>
      <c r="T12" s="25">
        <v>3.7960836100000002</v>
      </c>
      <c r="U12" s="25">
        <v>4.6683743480000004</v>
      </c>
      <c r="V12" s="25">
        <v>10.445612669999999</v>
      </c>
      <c r="W12" s="25">
        <v>11.86946777</v>
      </c>
      <c r="X12" s="40">
        <v>30.779538398</v>
      </c>
    </row>
    <row r="13" spans="1:24" x14ac:dyDescent="0.25">
      <c r="C13" s="80" t="s">
        <v>27</v>
      </c>
      <c r="D13" t="s">
        <v>231</v>
      </c>
      <c r="E13" t="s">
        <v>232</v>
      </c>
      <c r="F13" t="s">
        <v>233</v>
      </c>
      <c r="G13" t="s">
        <v>234</v>
      </c>
      <c r="H13" s="25">
        <f>VLOOKUP(D13,result!$A$2:$AW$476,'primary energy'!F5,FALSE)</f>
        <v>0</v>
      </c>
      <c r="I13" s="25">
        <f>VLOOKUP(E13,result!$A$2:$AW$476,'primary energy'!F5,FALSE)</f>
        <v>2.2394578200000002</v>
      </c>
      <c r="J13" s="25">
        <f>VLOOKUP(F13,result!$A$2:$AW$476,'primary energy'!F5,FALSE)</f>
        <v>0.29767301619999997</v>
      </c>
      <c r="K13" s="25">
        <f>VLOOKUP(G13,result!$A$2:$AW$476,'primary energy'!F5,FALSE)</f>
        <v>0.35064548400000001</v>
      </c>
      <c r="L13" s="40">
        <f t="shared" si="0"/>
        <v>2.8877763202000004</v>
      </c>
      <c r="M13" s="35"/>
      <c r="T13" s="25">
        <v>0</v>
      </c>
      <c r="U13" s="25">
        <v>2.2574276499999999</v>
      </c>
      <c r="V13" s="25">
        <v>0.35276198440000001</v>
      </c>
      <c r="W13" s="25">
        <v>0.36128715119999999</v>
      </c>
      <c r="X13" s="40">
        <v>2.9714767855999997</v>
      </c>
    </row>
    <row r="14" spans="1:24" x14ac:dyDescent="0.25">
      <c r="C14" s="12" t="s">
        <v>28</v>
      </c>
      <c r="H14" s="12">
        <f>SUM(H6,H9:H11)</f>
        <v>4.6070296732000005</v>
      </c>
      <c r="I14" s="12">
        <f>SUM(I6,I9:I11)</f>
        <v>73.421749281000004</v>
      </c>
      <c r="J14" s="12">
        <f>SUM(J6,J9:J11)</f>
        <v>36.480072037399999</v>
      </c>
      <c r="K14" s="12">
        <f>SUM(K6,K9:K11)</f>
        <v>35.526209692486297</v>
      </c>
      <c r="L14" s="41">
        <f t="shared" si="0"/>
        <v>150.03506068408632</v>
      </c>
      <c r="M14" s="35"/>
      <c r="S14" s="35"/>
      <c r="T14" s="12">
        <v>4.0534943665999998</v>
      </c>
      <c r="U14" s="12">
        <v>61.075226382000011</v>
      </c>
      <c r="V14" s="12">
        <v>37.546253729299998</v>
      </c>
      <c r="W14" s="12">
        <v>36.067253667515999</v>
      </c>
      <c r="X14" s="41">
        <v>138.74222814541599</v>
      </c>
    </row>
    <row r="15" spans="1:24" x14ac:dyDescent="0.25">
      <c r="B15" s="34" t="s">
        <v>70</v>
      </c>
      <c r="H15" s="35"/>
      <c r="I15" s="35"/>
      <c r="J15" s="35"/>
      <c r="K15" s="35"/>
      <c r="L15" s="35"/>
      <c r="M15" s="35"/>
      <c r="T15" s="35"/>
      <c r="U15" s="35"/>
      <c r="V15" s="35"/>
      <c r="W15" s="35"/>
      <c r="X15" s="35"/>
    </row>
    <row r="16" spans="1:24" x14ac:dyDescent="0.25">
      <c r="B16" s="33" t="s">
        <v>44</v>
      </c>
      <c r="C16" s="33"/>
      <c r="D16" s="33"/>
      <c r="E16" s="33"/>
      <c r="F16" s="33"/>
      <c r="G16" s="33"/>
      <c r="H16" s="36"/>
      <c r="I16" s="36"/>
      <c r="J16" s="36"/>
      <c r="K16" s="36"/>
      <c r="L16" s="36"/>
      <c r="M16" s="36"/>
      <c r="T16" s="36"/>
      <c r="U16" s="36"/>
      <c r="V16" s="36"/>
      <c r="W16" s="36"/>
      <c r="X16" s="36"/>
    </row>
    <row r="17" spans="3:24" x14ac:dyDescent="0.25">
      <c r="I17" s="35"/>
      <c r="J17" s="35"/>
      <c r="K17" s="35"/>
      <c r="U17" s="35"/>
      <c r="V17" s="35"/>
      <c r="W17" s="35"/>
    </row>
    <row r="18" spans="3:24" ht="31.5" x14ac:dyDescent="0.35">
      <c r="C18" s="82">
        <v>2020</v>
      </c>
      <c r="H18" s="157" t="s">
        <v>39</v>
      </c>
      <c r="I18" s="157" t="s">
        <v>322</v>
      </c>
      <c r="J18" s="157" t="s">
        <v>41</v>
      </c>
      <c r="K18" s="157" t="s">
        <v>321</v>
      </c>
      <c r="L18" s="38" t="s">
        <v>2</v>
      </c>
      <c r="T18" s="157" t="s">
        <v>39</v>
      </c>
      <c r="U18" s="157" t="s">
        <v>322</v>
      </c>
      <c r="V18" s="157" t="s">
        <v>41</v>
      </c>
      <c r="W18" s="157" t="s">
        <v>321</v>
      </c>
      <c r="X18" s="38" t="s">
        <v>2</v>
      </c>
    </row>
    <row r="19" spans="3:24" x14ac:dyDescent="0.25">
      <c r="C19" s="81" t="s">
        <v>20</v>
      </c>
      <c r="H19" s="10">
        <f>SUM(H20:H21)</f>
        <v>0</v>
      </c>
      <c r="I19" s="10">
        <f>SUM(I20:I21)</f>
        <v>41.876816789999999</v>
      </c>
      <c r="J19" s="10">
        <f>SUM(J20:J21)</f>
        <v>1.3371615807999999</v>
      </c>
      <c r="K19" s="10">
        <f>SUM(K20:K21)</f>
        <v>0.1963608575346</v>
      </c>
      <c r="L19" s="39">
        <f>SUM(H19:K19)</f>
        <v>43.4103392283346</v>
      </c>
      <c r="T19" s="10">
        <v>0</v>
      </c>
      <c r="U19" s="10">
        <v>42.483120390000003</v>
      </c>
      <c r="V19" s="10">
        <v>1.9983398980999998</v>
      </c>
      <c r="W19" s="10">
        <v>3.7565187745099999</v>
      </c>
      <c r="X19" s="39">
        <v>48.237979062610002</v>
      </c>
    </row>
    <row r="20" spans="3:24" x14ac:dyDescent="0.25">
      <c r="C20" s="79" t="s">
        <v>21</v>
      </c>
      <c r="D20" t="s">
        <v>211</v>
      </c>
      <c r="E20" t="s">
        <v>212</v>
      </c>
      <c r="F20" t="s">
        <v>213</v>
      </c>
      <c r="G20" t="s">
        <v>214</v>
      </c>
      <c r="H20" s="25">
        <f>VLOOKUP(D20,result!$A$2:$AW$476,'primary energy'!I5,FALSE)</f>
        <v>0</v>
      </c>
      <c r="I20" s="25">
        <f>VLOOKUP(E20,result!$A$2:$AW$476,'primary energy'!I5,FALSE)</f>
        <v>23.97254796</v>
      </c>
      <c r="J20" s="25">
        <f>VLOOKUP(F20,result!$A$2:$AW$476,'primary energy'!I5,FALSE)</f>
        <v>3.9237790799999998E-2</v>
      </c>
      <c r="K20" s="25">
        <f>VLOOKUP(G48,result!$A$2:$AW$476,'primary energy'!I5,FALSE)</f>
        <v>4.40458346E-5</v>
      </c>
      <c r="L20" s="40">
        <f t="shared" ref="L20:L21" si="1">SUM(H20:K20)</f>
        <v>24.011829796634601</v>
      </c>
      <c r="T20" s="25">
        <v>0</v>
      </c>
      <c r="U20" s="54">
        <v>22.702095150000002</v>
      </c>
      <c r="V20" s="25">
        <v>0.53503481909999995</v>
      </c>
      <c r="W20" s="25">
        <v>1.43200751E-3</v>
      </c>
      <c r="X20" s="40">
        <v>23.238561976610004</v>
      </c>
    </row>
    <row r="21" spans="3:24" x14ac:dyDescent="0.25">
      <c r="C21" s="80" t="s">
        <v>22</v>
      </c>
      <c r="D21" t="s">
        <v>215</v>
      </c>
      <c r="E21" t="s">
        <v>216</v>
      </c>
      <c r="F21" t="s">
        <v>217</v>
      </c>
      <c r="G21" t="s">
        <v>218</v>
      </c>
      <c r="H21" s="25">
        <f>VLOOKUP(D21,result!$A$2:$AW$476,'primary energy'!I5,FALSE)</f>
        <v>0</v>
      </c>
      <c r="I21" s="25">
        <f>VLOOKUP(E21,result!$A$2:$AW$476,'primary energy'!I5,FALSE)</f>
        <v>17.904268829999999</v>
      </c>
      <c r="J21" s="25">
        <f>VLOOKUP(F21,result!$A$2:$AW$476,'primary energy'!I5,FALSE)</f>
        <v>1.29792379</v>
      </c>
      <c r="K21" s="25">
        <f>VLOOKUP(G21,result!$A$2:$AW$476,'primary energy'!I5,FALSE)</f>
        <v>0.19631681170000001</v>
      </c>
      <c r="L21" s="40">
        <f t="shared" si="1"/>
        <v>19.398509431699999</v>
      </c>
      <c r="T21" s="25">
        <v>0</v>
      </c>
      <c r="U21" s="54">
        <v>19.781025240000002</v>
      </c>
      <c r="V21" s="25">
        <v>1.463305079</v>
      </c>
      <c r="W21" s="25">
        <v>3.7550867669999999</v>
      </c>
      <c r="X21" s="40">
        <v>24.999417086000001</v>
      </c>
    </row>
    <row r="22" spans="3:24" x14ac:dyDescent="0.25">
      <c r="C22" s="81" t="s">
        <v>23</v>
      </c>
      <c r="D22" t="s">
        <v>219</v>
      </c>
      <c r="E22" t="s">
        <v>220</v>
      </c>
      <c r="F22" t="s">
        <v>221</v>
      </c>
      <c r="G22" t="s">
        <v>222</v>
      </c>
      <c r="H22" s="10">
        <f>VLOOKUP(D22,result!$A$2:$AW$476,'primary energy'!I5,FALSE)</f>
        <v>0.2043046566</v>
      </c>
      <c r="I22" s="10">
        <f>VLOOKUP(E22,result!$A$2:$AW$476,'primary energy'!I5,FALSE)</f>
        <v>5.9021076409999997</v>
      </c>
      <c r="J22" s="10">
        <f>VLOOKUP(F22,result!$A$2:$AW$476,'primary energy'!I5,FALSE)</f>
        <v>12.77501779</v>
      </c>
      <c r="K22" s="10">
        <f>VLOOKUP(G22,result!$A$2:$AW$476,'primary energy'!I5,FALSE)</f>
        <v>12.434410270000001</v>
      </c>
      <c r="L22" s="39">
        <f>SUM(H22:K22)</f>
        <v>31.315840357599999</v>
      </c>
      <c r="T22" s="10">
        <v>0.18303789540000001</v>
      </c>
      <c r="U22" s="10">
        <v>4.4077440609999998</v>
      </c>
      <c r="V22" s="10">
        <v>13.629759379999999</v>
      </c>
      <c r="W22" s="10">
        <v>16.419144429999999</v>
      </c>
      <c r="X22" s="39">
        <v>34.6396857664</v>
      </c>
    </row>
    <row r="23" spans="3:24" x14ac:dyDescent="0.25">
      <c r="C23" s="81" t="s">
        <v>24</v>
      </c>
      <c r="D23" t="s">
        <v>223</v>
      </c>
      <c r="E23" t="s">
        <v>224</v>
      </c>
      <c r="F23" t="s">
        <v>225</v>
      </c>
      <c r="G23" t="s">
        <v>226</v>
      </c>
      <c r="H23" s="10">
        <f>VLOOKUP(D23,result!$A$2:$AW$476,'primary energy'!I5,FALSE)</f>
        <v>0</v>
      </c>
      <c r="I23" s="10">
        <f>VLOOKUP(E23,result!$A$2:$AW$476,'primary energy'!I5,FALSE)</f>
        <v>4.310438327</v>
      </c>
      <c r="J23" s="10">
        <f>VLOOKUP(F23,result!$A$2:$AW$476,'primary energy'!I5,FALSE)</f>
        <v>13.94336511</v>
      </c>
      <c r="K23" s="10">
        <f>VLOOKUP(G23,result!$A$2:$AW$476,'primary energy'!I5,FALSE)</f>
        <v>8.6465181700000002</v>
      </c>
      <c r="L23" s="39">
        <f t="shared" ref="L23:L26" si="2">SUM(H23:K23)</f>
        <v>26.900321607000002</v>
      </c>
      <c r="T23" s="10">
        <v>0</v>
      </c>
      <c r="U23" s="10">
        <v>3.1928315920000001</v>
      </c>
      <c r="V23" s="10">
        <v>10.32699689</v>
      </c>
      <c r="W23" s="10">
        <v>6.5507155499999996</v>
      </c>
      <c r="X23" s="39">
        <v>20.070544032000001</v>
      </c>
    </row>
    <row r="24" spans="3:24" x14ac:dyDescent="0.25">
      <c r="C24" s="81" t="s">
        <v>25</v>
      </c>
      <c r="H24" s="10">
        <f>SUM(H25:H26)</f>
        <v>3.442198093</v>
      </c>
      <c r="I24" s="10">
        <f>SUM(I25:I26)</f>
        <v>17.784166431999999</v>
      </c>
      <c r="J24" s="10">
        <f>SUM(J25:J26)</f>
        <v>11.0217049909</v>
      </c>
      <c r="K24" s="10">
        <f>SUM(K25:K26)</f>
        <v>11.468574262200001</v>
      </c>
      <c r="L24" s="39">
        <f t="shared" si="2"/>
        <v>43.7166437781</v>
      </c>
      <c r="T24" s="10">
        <v>4.4113741600000003</v>
      </c>
      <c r="U24" s="10">
        <v>7.385236559</v>
      </c>
      <c r="V24" s="10">
        <v>11.972604349599999</v>
      </c>
      <c r="W24" s="10">
        <v>14.2006176271</v>
      </c>
      <c r="X24" s="39">
        <v>37.969832695699999</v>
      </c>
    </row>
    <row r="25" spans="3:24" x14ac:dyDescent="0.25">
      <c r="C25" s="80" t="s">
        <v>26</v>
      </c>
      <c r="D25" t="s">
        <v>227</v>
      </c>
      <c r="E25" t="s">
        <v>228</v>
      </c>
      <c r="F25" t="s">
        <v>229</v>
      </c>
      <c r="G25" t="s">
        <v>230</v>
      </c>
      <c r="H25" s="25">
        <f>VLOOKUP(D25,result!$A$2:$AW$476,'primary energy'!I5,FALSE)</f>
        <v>3.442198093</v>
      </c>
      <c r="I25" s="25">
        <f>VLOOKUP(E25,result!$A$2:$AW$476,'primary energy'!I5,FALSE)</f>
        <v>15.660922530000001</v>
      </c>
      <c r="J25" s="25">
        <f>VLOOKUP(F25,result!$A$2:$AW$476,'primary energy'!I5,FALSE)</f>
        <v>10.715738999999999</v>
      </c>
      <c r="K25" s="25">
        <f>VLOOKUP(G25,result!$A$2:$AW$476,'primary energy'!I5,FALSE)</f>
        <v>11.14141219</v>
      </c>
      <c r="L25" s="40">
        <f t="shared" si="2"/>
        <v>40.960271813000006</v>
      </c>
      <c r="T25" s="25">
        <v>4.4113741600000003</v>
      </c>
      <c r="U25" s="25">
        <v>5.2677414699999998</v>
      </c>
      <c r="V25" s="25">
        <v>11.60824184</v>
      </c>
      <c r="W25" s="25">
        <v>13.78175918</v>
      </c>
      <c r="X25" s="40">
        <v>35.069116649999998</v>
      </c>
    </row>
    <row r="26" spans="3:24" x14ac:dyDescent="0.25">
      <c r="C26" s="80" t="s">
        <v>27</v>
      </c>
      <c r="D26" t="s">
        <v>231</v>
      </c>
      <c r="E26" t="s">
        <v>232</v>
      </c>
      <c r="F26" t="s">
        <v>233</v>
      </c>
      <c r="G26" t="s">
        <v>234</v>
      </c>
      <c r="H26" s="25">
        <f>VLOOKUP(D26,result!$A$2:$AW$476,'primary energy'!I5,FALSE)</f>
        <v>0</v>
      </c>
      <c r="I26" s="25">
        <f>VLOOKUP(E26,result!$A$2:$AW$476,'primary energy'!I5,FALSE)</f>
        <v>2.123243902</v>
      </c>
      <c r="J26" s="25">
        <f>VLOOKUP(F26,result!$A$2:$AW$476,'primary energy'!I5,FALSE)</f>
        <v>0.30596599089999998</v>
      </c>
      <c r="K26" s="25">
        <f>VLOOKUP(G26,result!$A$2:$AW$476,'primary energy'!I5,FALSE)</f>
        <v>0.32716207219999999</v>
      </c>
      <c r="L26" s="40">
        <f t="shared" si="2"/>
        <v>2.7563719651</v>
      </c>
      <c r="T26" s="25">
        <v>0</v>
      </c>
      <c r="U26" s="25">
        <v>2.1174950890000002</v>
      </c>
      <c r="V26" s="25">
        <v>0.3643625096</v>
      </c>
      <c r="W26" s="25">
        <v>0.41885844709999998</v>
      </c>
      <c r="X26" s="40">
        <v>2.9007160456999999</v>
      </c>
    </row>
    <row r="27" spans="3:24" x14ac:dyDescent="0.25">
      <c r="C27" s="12" t="s">
        <v>28</v>
      </c>
      <c r="H27" s="12">
        <f>SUM(H19,H22:H24)</f>
        <v>3.6465027496000002</v>
      </c>
      <c r="I27" s="12">
        <f>SUM(I19,I22:I24)</f>
        <v>69.873529189999999</v>
      </c>
      <c r="J27" s="12">
        <f>SUM(J19,J22:J24)</f>
        <v>39.0772494717</v>
      </c>
      <c r="K27" s="12">
        <f>SUM(K19,K22:K24)</f>
        <v>32.745863559734602</v>
      </c>
      <c r="L27" s="41">
        <f>SUM(H27:K27)</f>
        <v>145.3431449710346</v>
      </c>
      <c r="T27" s="12">
        <v>4.5944120554000003</v>
      </c>
      <c r="U27" s="12">
        <v>57.468932602000002</v>
      </c>
      <c r="V27" s="12">
        <v>37.927700517699996</v>
      </c>
      <c r="W27" s="12">
        <v>40.926996381609996</v>
      </c>
      <c r="X27" s="41">
        <v>140.91804155670999</v>
      </c>
    </row>
    <row r="28" spans="3:24" x14ac:dyDescent="0.25">
      <c r="H28" s="35"/>
      <c r="I28" s="35"/>
      <c r="J28" s="35"/>
      <c r="K28" s="35"/>
      <c r="L28" s="35"/>
      <c r="M28" s="35"/>
      <c r="T28" s="35"/>
      <c r="U28" s="35"/>
      <c r="V28" s="35"/>
      <c r="W28" s="35"/>
      <c r="X28" s="35"/>
    </row>
    <row r="29" spans="3:24" x14ac:dyDescent="0.25">
      <c r="H29" s="35"/>
      <c r="I29" s="35"/>
      <c r="J29" s="35"/>
      <c r="K29" s="35"/>
      <c r="L29" s="35"/>
      <c r="M29" s="35"/>
      <c r="T29" s="35"/>
      <c r="U29" s="35"/>
      <c r="V29" s="35"/>
      <c r="W29" s="35"/>
      <c r="X29" s="35"/>
    </row>
    <row r="30" spans="3:24" x14ac:dyDescent="0.25">
      <c r="H30" s="35"/>
      <c r="I30" s="35"/>
      <c r="J30" s="35"/>
      <c r="K30" s="35"/>
      <c r="L30" s="35"/>
      <c r="M30" s="35"/>
      <c r="T30" s="35"/>
      <c r="U30" s="35"/>
      <c r="V30" s="35"/>
      <c r="W30" s="35"/>
      <c r="X30" s="35"/>
    </row>
    <row r="31" spans="3:24" ht="31.5" x14ac:dyDescent="0.35">
      <c r="C31" s="82">
        <v>2025</v>
      </c>
      <c r="H31" s="157" t="s">
        <v>39</v>
      </c>
      <c r="I31" s="157" t="s">
        <v>322</v>
      </c>
      <c r="J31" s="157" t="s">
        <v>41</v>
      </c>
      <c r="K31" s="157" t="s">
        <v>321</v>
      </c>
      <c r="L31" s="38" t="s">
        <v>2</v>
      </c>
      <c r="M31" s="35"/>
      <c r="T31" s="157" t="s">
        <v>39</v>
      </c>
      <c r="U31" s="157" t="s">
        <v>322</v>
      </c>
      <c r="V31" s="157" t="s">
        <v>41</v>
      </c>
      <c r="W31" s="157" t="s">
        <v>321</v>
      </c>
      <c r="X31" s="38" t="s">
        <v>2</v>
      </c>
    </row>
    <row r="32" spans="3:24" x14ac:dyDescent="0.25">
      <c r="C32" s="81" t="s">
        <v>20</v>
      </c>
      <c r="H32" s="10">
        <f>SUM(H33:H34)</f>
        <v>0</v>
      </c>
      <c r="I32" s="10">
        <f>SUM(I33:I34)</f>
        <v>40.32656995</v>
      </c>
      <c r="J32" s="10">
        <f>SUM(J33:J34)</f>
        <v>1.5154420594</v>
      </c>
      <c r="K32" s="10">
        <f>SUM(K33:K34)</f>
        <v>0.19679890462550001</v>
      </c>
      <c r="L32" s="39">
        <f>SUM(H32:K32)</f>
        <v>42.038810914025504</v>
      </c>
      <c r="M32" s="35"/>
      <c r="T32" s="10">
        <v>0</v>
      </c>
      <c r="U32" s="10">
        <v>38.177250880000003</v>
      </c>
      <c r="V32" s="10">
        <v>2.4200747391999999</v>
      </c>
      <c r="W32" s="10">
        <v>4.1866595039499996</v>
      </c>
      <c r="X32" s="39">
        <v>44.783985123149996</v>
      </c>
    </row>
    <row r="33" spans="2:24" x14ac:dyDescent="0.25">
      <c r="C33" s="79" t="s">
        <v>21</v>
      </c>
      <c r="D33" t="s">
        <v>211</v>
      </c>
      <c r="E33" t="s">
        <v>212</v>
      </c>
      <c r="F33" t="s">
        <v>213</v>
      </c>
      <c r="G33" t="s">
        <v>214</v>
      </c>
      <c r="H33" s="25">
        <f>VLOOKUP(D33,result!$A$2:$AW$476,'primary energy'!N5,FALSE)</f>
        <v>0</v>
      </c>
      <c r="I33" s="25">
        <f>VLOOKUP(E33,result!$A$2:$AW$476,'primary energy'!N5,FALSE)</f>
        <v>23.200666460000001</v>
      </c>
      <c r="J33" s="25">
        <f>VLOOKUP(F33,result!$A$2:$AW$476,'primary energy'!N5,FALSE)</f>
        <v>0.1182835894</v>
      </c>
      <c r="K33" s="25">
        <f>VLOOKUP(G48,result!$A$2:$AW$476,'primary energy'!N5,FALSE)</f>
        <v>7.14247255E-5</v>
      </c>
      <c r="L33" s="40">
        <f t="shared" ref="L33:L34" si="3">SUM(H33:K33)</f>
        <v>23.319021474125503</v>
      </c>
      <c r="M33" s="35"/>
      <c r="T33" s="25">
        <v>0</v>
      </c>
      <c r="U33" s="54">
        <v>20.32442326</v>
      </c>
      <c r="V33" s="25">
        <v>0.84609103320000001</v>
      </c>
      <c r="W33" s="25">
        <v>1.9045799500000001E-3</v>
      </c>
      <c r="X33" s="40">
        <v>21.172418873150001</v>
      </c>
    </row>
    <row r="34" spans="2:24" x14ac:dyDescent="0.25">
      <c r="C34" s="80" t="s">
        <v>22</v>
      </c>
      <c r="D34" t="s">
        <v>215</v>
      </c>
      <c r="E34" t="s">
        <v>216</v>
      </c>
      <c r="F34" t="s">
        <v>217</v>
      </c>
      <c r="G34" t="s">
        <v>218</v>
      </c>
      <c r="H34" s="25">
        <f>VLOOKUP(D34,result!$A$2:$AW$476,'primary energy'!N5,FALSE)</f>
        <v>0</v>
      </c>
      <c r="I34" s="25">
        <f>VLOOKUP(E34,result!$A$2:$AW$476,'primary energy'!N5,FALSE)</f>
        <v>17.125903489999999</v>
      </c>
      <c r="J34" s="25">
        <f>VLOOKUP(F34,result!$A$2:$AW$476,'primary energy'!N5,FALSE)</f>
        <v>1.3971584699999999</v>
      </c>
      <c r="K34" s="25">
        <f>VLOOKUP(G34,result!$A$2:$AW$476,'primary energy'!N5,FALSE)</f>
        <v>0.1967274799</v>
      </c>
      <c r="L34" s="40">
        <f t="shared" si="3"/>
        <v>18.719789439900001</v>
      </c>
      <c r="M34" s="35"/>
      <c r="T34" s="25">
        <v>0</v>
      </c>
      <c r="U34" s="54">
        <v>17.852827619999999</v>
      </c>
      <c r="V34" s="25">
        <v>1.5739837059999999</v>
      </c>
      <c r="W34" s="25">
        <v>4.1847549239999999</v>
      </c>
      <c r="X34" s="40">
        <v>23.611566249999999</v>
      </c>
    </row>
    <row r="35" spans="2:24" x14ac:dyDescent="0.25">
      <c r="C35" s="81" t="s">
        <v>23</v>
      </c>
      <c r="D35" t="s">
        <v>219</v>
      </c>
      <c r="E35" t="s">
        <v>220</v>
      </c>
      <c r="F35" t="s">
        <v>221</v>
      </c>
      <c r="G35" t="s">
        <v>222</v>
      </c>
      <c r="H35" s="10">
        <f>VLOOKUP(D35,result!$A$2:$AW$476,'primary energy'!N5,FALSE)</f>
        <v>0.1765990929</v>
      </c>
      <c r="I35" s="10">
        <f>VLOOKUP(E35,result!$A$2:$AW$476,'primary energy'!N5,FALSE)</f>
        <v>5.3488051470000002</v>
      </c>
      <c r="J35" s="10">
        <f>VLOOKUP(F35,result!$A$2:$AW$476,'primary energy'!N5,FALSE)</f>
        <v>12.751911890000001</v>
      </c>
      <c r="K35" s="10">
        <f>VLOOKUP(G35,result!$A$2:$AW$476,'primary energy'!N5,FALSE)</f>
        <v>10.966832480000001</v>
      </c>
      <c r="L35" s="39">
        <f>SUM(H35:K35)</f>
        <v>29.244148609900002</v>
      </c>
      <c r="M35" s="35"/>
      <c r="T35" s="10">
        <v>0.124916473</v>
      </c>
      <c r="U35" s="10">
        <v>2.8479566639999998</v>
      </c>
      <c r="V35" s="10">
        <v>11.64110679</v>
      </c>
      <c r="W35" s="10">
        <v>13.091653519999999</v>
      </c>
      <c r="X35" s="39">
        <v>27.705633446999997</v>
      </c>
    </row>
    <row r="36" spans="2:24" x14ac:dyDescent="0.25">
      <c r="C36" s="81" t="s">
        <v>24</v>
      </c>
      <c r="D36" t="s">
        <v>223</v>
      </c>
      <c r="E36" t="s">
        <v>224</v>
      </c>
      <c r="F36" t="s">
        <v>225</v>
      </c>
      <c r="G36" t="s">
        <v>226</v>
      </c>
      <c r="H36" s="10">
        <f>VLOOKUP(D36,result!$A$2:$AW$476,'primary energy'!N5,FALSE)</f>
        <v>0</v>
      </c>
      <c r="I36" s="10">
        <f>VLOOKUP(E36,result!$A$2:$AW$476,'primary energy'!N5,FALSE)</f>
        <v>4.1005189700000004</v>
      </c>
      <c r="J36" s="10">
        <f>VLOOKUP(F36,result!$A$2:$AW$476,'primary energy'!N5,FALSE)</f>
        <v>13.41658013</v>
      </c>
      <c r="K36" s="10">
        <f>VLOOKUP(G36,result!$A$2:$AW$476,'primary energy'!N5,FALSE)</f>
        <v>7.3700393269999998</v>
      </c>
      <c r="L36" s="39">
        <f t="shared" ref="L36:L39" si="4">SUM(H36:K36)</f>
        <v>24.887138427</v>
      </c>
      <c r="M36" s="35"/>
      <c r="T36" s="10">
        <v>0</v>
      </c>
      <c r="U36" s="10">
        <v>2.9997091180000002</v>
      </c>
      <c r="V36" s="10">
        <v>9.5758016720000008</v>
      </c>
      <c r="W36" s="10">
        <v>6.4477042510000002</v>
      </c>
      <c r="X36" s="39">
        <v>19.023215041</v>
      </c>
    </row>
    <row r="37" spans="2:24" x14ac:dyDescent="0.25">
      <c r="C37" s="81" t="s">
        <v>25</v>
      </c>
      <c r="H37" s="10">
        <f>SUM(H38:H39)</f>
        <v>3.4866383509999999</v>
      </c>
      <c r="I37" s="10">
        <f>SUM(I38:I39)</f>
        <v>17.166858594000001</v>
      </c>
      <c r="J37" s="10">
        <f>SUM(J38:J39)</f>
        <v>11.2202152146</v>
      </c>
      <c r="K37" s="10">
        <f>SUM(K38:K39)</f>
        <v>10.9470143261</v>
      </c>
      <c r="L37" s="39">
        <f t="shared" si="4"/>
        <v>42.8207264857</v>
      </c>
      <c r="M37" s="35"/>
      <c r="T37" s="10">
        <v>4.4130091460000003</v>
      </c>
      <c r="U37" s="10">
        <v>7.4895281990000004</v>
      </c>
      <c r="V37" s="10">
        <v>12.0989042055</v>
      </c>
      <c r="W37" s="10">
        <v>14.772476299499999</v>
      </c>
      <c r="X37" s="39">
        <v>38.773917850000004</v>
      </c>
    </row>
    <row r="38" spans="2:24" x14ac:dyDescent="0.25">
      <c r="C38" s="80" t="s">
        <v>26</v>
      </c>
      <c r="D38" t="s">
        <v>227</v>
      </c>
      <c r="E38" t="s">
        <v>228</v>
      </c>
      <c r="F38" t="s">
        <v>229</v>
      </c>
      <c r="G38" t="s">
        <v>230</v>
      </c>
      <c r="H38" s="25">
        <f>VLOOKUP(D38,result!$A$2:$AW$476,'primary energy'!N5,FALSE)</f>
        <v>3.4866383509999999</v>
      </c>
      <c r="I38" s="25">
        <f>VLOOKUP(E38,result!$A$2:$AW$476,'primary energy'!N5,FALSE)</f>
        <v>15.124228670000001</v>
      </c>
      <c r="J38" s="25">
        <f>VLOOKUP(F38,result!$A$2:$AW$476,'primary energy'!N5,FALSE)</f>
        <v>10.907865279999999</v>
      </c>
      <c r="K38" s="25">
        <f>VLOOKUP(G38,result!$A$2:$AW$476,'primary energy'!N5,FALSE)</f>
        <v>10.63562634</v>
      </c>
      <c r="L38" s="40">
        <f t="shared" si="4"/>
        <v>40.154358641000002</v>
      </c>
      <c r="M38" s="35"/>
      <c r="T38" s="25">
        <v>4.4130091460000003</v>
      </c>
      <c r="U38" s="25">
        <v>5.4390360280000003</v>
      </c>
      <c r="V38" s="25">
        <v>11.70953038</v>
      </c>
      <c r="W38" s="25">
        <v>14.287152799999999</v>
      </c>
      <c r="X38" s="40">
        <v>35.848728354000002</v>
      </c>
    </row>
    <row r="39" spans="2:24" x14ac:dyDescent="0.25">
      <c r="C39" s="80" t="s">
        <v>27</v>
      </c>
      <c r="D39" t="s">
        <v>231</v>
      </c>
      <c r="E39" t="s">
        <v>232</v>
      </c>
      <c r="F39" t="s">
        <v>233</v>
      </c>
      <c r="G39" t="s">
        <v>234</v>
      </c>
      <c r="H39" s="25">
        <f>VLOOKUP(D39,result!$A$2:$AW$476,'primary energy'!N5,FALSE)</f>
        <v>0</v>
      </c>
      <c r="I39" s="25">
        <f>VLOOKUP(E39,result!$A$2:$AW$476,'primary energy'!N5,FALSE)</f>
        <v>2.0426299239999999</v>
      </c>
      <c r="J39" s="25">
        <f>VLOOKUP(F39,result!$A$2:$AW$476,'primary energy'!N5,FALSE)</f>
        <v>0.31234993459999999</v>
      </c>
      <c r="K39" s="25">
        <f>VLOOKUP(G39,result!$A$2:$AW$476,'primary energy'!N5,FALSE)</f>
        <v>0.31138798610000001</v>
      </c>
      <c r="L39" s="40">
        <f t="shared" si="4"/>
        <v>2.6663678446999999</v>
      </c>
      <c r="M39" s="35"/>
      <c r="T39" s="25">
        <v>0</v>
      </c>
      <c r="U39" s="25">
        <v>2.0504921710000001</v>
      </c>
      <c r="V39" s="25">
        <v>0.38937382549999999</v>
      </c>
      <c r="W39" s="25">
        <v>0.48532349949999998</v>
      </c>
      <c r="X39" s="40">
        <v>2.9251894959999998</v>
      </c>
    </row>
    <row r="40" spans="2:24" x14ac:dyDescent="0.25">
      <c r="C40" s="12" t="s">
        <v>28</v>
      </c>
      <c r="H40" s="12">
        <f>SUM(H32,H35:H37)</f>
        <v>3.6632374438999999</v>
      </c>
      <c r="I40" s="12">
        <f>SUM(I32,I35:I37)</f>
        <v>66.942752661</v>
      </c>
      <c r="J40" s="12">
        <f>SUM(J32,J35:J37)</f>
        <v>38.904149294</v>
      </c>
      <c r="K40" s="12">
        <f>SUM(K32,K35:K37)</f>
        <v>29.4806850377255</v>
      </c>
      <c r="L40" s="41">
        <f>SUM(H40:K40)</f>
        <v>138.9908244366255</v>
      </c>
      <c r="M40" s="35"/>
      <c r="T40" s="12">
        <v>4.5379256190000001</v>
      </c>
      <c r="U40" s="12">
        <v>51.514444861000001</v>
      </c>
      <c r="V40" s="12">
        <v>35.735887406700002</v>
      </c>
      <c r="W40" s="12">
        <v>38.498493574449995</v>
      </c>
      <c r="X40" s="41">
        <v>130.28675146115</v>
      </c>
    </row>
    <row r="41" spans="2:24" x14ac:dyDescent="0.25">
      <c r="H41" s="35"/>
      <c r="I41" s="35"/>
      <c r="J41" s="35"/>
      <c r="K41" s="35"/>
      <c r="L41" s="35"/>
      <c r="M41" s="35"/>
      <c r="T41" s="35"/>
      <c r="U41" s="35"/>
      <c r="V41" s="35"/>
      <c r="W41" s="35"/>
      <c r="X41" s="35"/>
    </row>
    <row r="42" spans="2:24" x14ac:dyDescent="0.25">
      <c r="H42" s="35"/>
      <c r="I42" s="35"/>
      <c r="J42" s="35"/>
      <c r="K42" s="35"/>
      <c r="L42" s="35"/>
      <c r="M42" s="35"/>
      <c r="T42" s="35"/>
      <c r="U42" s="35"/>
      <c r="V42" s="35"/>
      <c r="W42" s="35"/>
      <c r="X42" s="35"/>
    </row>
    <row r="43" spans="2:24" x14ac:dyDescent="0.25">
      <c r="B43" s="34" t="s">
        <v>70</v>
      </c>
      <c r="H43" s="35"/>
      <c r="I43" s="35"/>
      <c r="J43" s="35"/>
      <c r="K43" s="35"/>
      <c r="L43" s="35"/>
      <c r="M43" s="35"/>
      <c r="T43" s="35"/>
      <c r="U43" s="35"/>
      <c r="V43" s="35"/>
      <c r="W43" s="35"/>
      <c r="X43" s="35"/>
    </row>
    <row r="44" spans="2:24" x14ac:dyDescent="0.25">
      <c r="B44" s="33" t="s">
        <v>44</v>
      </c>
      <c r="C44" s="33"/>
      <c r="D44" s="33"/>
      <c r="E44" s="33"/>
      <c r="F44" s="33"/>
      <c r="G44" s="33"/>
      <c r="H44" s="36"/>
      <c r="I44" s="36"/>
      <c r="J44" s="36"/>
      <c r="K44" s="36"/>
      <c r="L44" s="36"/>
      <c r="M44" s="36"/>
      <c r="T44" s="36"/>
      <c r="U44" s="36"/>
      <c r="V44" s="36"/>
      <c r="W44" s="36"/>
      <c r="X44" s="36"/>
    </row>
    <row r="46" spans="2:24" ht="31.5" x14ac:dyDescent="0.35">
      <c r="C46" s="82">
        <v>2030</v>
      </c>
      <c r="H46" s="157" t="s">
        <v>39</v>
      </c>
      <c r="I46" s="157" t="s">
        <v>322</v>
      </c>
      <c r="J46" s="157" t="s">
        <v>41</v>
      </c>
      <c r="K46" s="157" t="s">
        <v>321</v>
      </c>
      <c r="L46" s="38" t="s">
        <v>2</v>
      </c>
      <c r="T46" s="157" t="s">
        <v>39</v>
      </c>
      <c r="U46" s="157" t="s">
        <v>322</v>
      </c>
      <c r="V46" s="157" t="s">
        <v>41</v>
      </c>
      <c r="W46" s="157" t="s">
        <v>321</v>
      </c>
      <c r="X46" s="38" t="s">
        <v>2</v>
      </c>
    </row>
    <row r="47" spans="2:24" x14ac:dyDescent="0.25">
      <c r="C47" s="81" t="s">
        <v>20</v>
      </c>
      <c r="H47" s="10">
        <f>SUM(H48:H49)</f>
        <v>0</v>
      </c>
      <c r="I47" s="10">
        <f>SUM(I48:I49)</f>
        <v>39.669062890000006</v>
      </c>
      <c r="J47" s="10">
        <f>SUM(J48:J49)</f>
        <v>1.7986264199999999</v>
      </c>
      <c r="K47" s="10">
        <f>SUM(K48:K49)</f>
        <v>0.2041694612404</v>
      </c>
      <c r="L47" s="39">
        <f>SUM(H47:K47)</f>
        <v>41.671858771240402</v>
      </c>
      <c r="T47" s="10">
        <v>0</v>
      </c>
      <c r="U47" s="10">
        <v>34.793606440000005</v>
      </c>
      <c r="V47" s="10">
        <v>2.8728639290000002</v>
      </c>
      <c r="W47" s="10">
        <v>4.0541222687599996</v>
      </c>
      <c r="X47" s="78">
        <v>41.720592637759999</v>
      </c>
    </row>
    <row r="48" spans="2:24" x14ac:dyDescent="0.25">
      <c r="C48" s="79" t="s">
        <v>21</v>
      </c>
      <c r="D48" t="s">
        <v>211</v>
      </c>
      <c r="E48" t="s">
        <v>212</v>
      </c>
      <c r="F48" t="s">
        <v>213</v>
      </c>
      <c r="G48" t="s">
        <v>214</v>
      </c>
      <c r="H48" s="25">
        <f>VLOOKUP(D48,result!$A$2:$AW$476,'primary energy'!S5,FALSE)</f>
        <v>0</v>
      </c>
      <c r="I48" s="25">
        <f>VLOOKUP(E48,result!$A$2:$AW$476,'primary energy'!S5,FALSE)</f>
        <v>22.261912760000001</v>
      </c>
      <c r="J48" s="25">
        <f>VLOOKUP(F48,result!$A$2:$AW$476,'primary energy'!S5,FALSE)</f>
        <v>0.27963836199999997</v>
      </c>
      <c r="K48" s="25">
        <f>VLOOKUP(G48,result!$A$2:$AW$476,'primary energy'!S5,FALSE)</f>
        <v>9.9478740400000003E-5</v>
      </c>
      <c r="L48" s="40">
        <f t="shared" ref="L48:L54" si="5">SUM(H48:K48)</f>
        <v>22.5416506007404</v>
      </c>
      <c r="T48" s="25">
        <v>0</v>
      </c>
      <c r="U48" s="25">
        <v>18.386216300000001</v>
      </c>
      <c r="V48" s="77">
        <v>1.230028415</v>
      </c>
      <c r="W48" s="25">
        <v>2.2450137600000001E-3</v>
      </c>
      <c r="X48" s="40">
        <v>19.61848972876</v>
      </c>
    </row>
    <row r="49" spans="2:24" x14ac:dyDescent="0.25">
      <c r="C49" s="80" t="s">
        <v>22</v>
      </c>
      <c r="D49" t="s">
        <v>215</v>
      </c>
      <c r="E49" t="s">
        <v>216</v>
      </c>
      <c r="F49" t="s">
        <v>217</v>
      </c>
      <c r="G49" t="s">
        <v>218</v>
      </c>
      <c r="H49" s="25">
        <f>VLOOKUP(D49,result!$A$2:$AW$476,'primary energy'!S5,FALSE)</f>
        <v>0</v>
      </c>
      <c r="I49" s="25">
        <f>VLOOKUP(E49,result!$A$2:$AW$476,'primary energy'!S5,FALSE)</f>
        <v>17.407150130000002</v>
      </c>
      <c r="J49" s="25">
        <f>VLOOKUP(F49,result!$A$2:$AW$476,'primary energy'!S5,FALSE)</f>
        <v>1.5189880579999999</v>
      </c>
      <c r="K49" s="25">
        <f>VLOOKUP(G49,result!$A$2:$AW$476,'primary energy'!S5,FALSE)</f>
        <v>0.2040699825</v>
      </c>
      <c r="L49" s="40">
        <f t="shared" si="5"/>
        <v>19.130208170500001</v>
      </c>
      <c r="T49" s="25">
        <v>0</v>
      </c>
      <c r="U49" s="25">
        <v>16.40739014</v>
      </c>
      <c r="V49" s="25">
        <v>1.6428355139999999</v>
      </c>
      <c r="W49" s="25">
        <v>4.051877255</v>
      </c>
      <c r="X49" s="40">
        <v>22.102102909000003</v>
      </c>
    </row>
    <row r="50" spans="2:24" x14ac:dyDescent="0.25">
      <c r="C50" s="81" t="s">
        <v>23</v>
      </c>
      <c r="D50" t="s">
        <v>219</v>
      </c>
      <c r="E50" t="s">
        <v>220</v>
      </c>
      <c r="F50" t="s">
        <v>221</v>
      </c>
      <c r="G50" t="s">
        <v>222</v>
      </c>
      <c r="H50" s="10">
        <f>VLOOKUP(D50,result!$A$2:$AW$476,'primary energy'!S5,FALSE)</f>
        <v>0.1519265715</v>
      </c>
      <c r="I50" s="10">
        <f>VLOOKUP(E50,result!$A$2:$AW$476,'primary energy'!S5,FALSE)</f>
        <v>4.772367332</v>
      </c>
      <c r="J50" s="10">
        <f>VLOOKUP(F50,result!$A$2:$AW$476,'primary energy'!S5,FALSE)</f>
        <v>12.744660700000001</v>
      </c>
      <c r="K50" s="10">
        <f>VLOOKUP(G50,result!$A$2:$AW$476,'primary energy'!S5,FALSE)</f>
        <v>9.7124100210000002</v>
      </c>
      <c r="L50" s="39">
        <f>SUM(H50:K50)</f>
        <v>27.381364624500002</v>
      </c>
      <c r="T50" s="10">
        <v>7.5714043600000003E-2</v>
      </c>
      <c r="U50" s="10">
        <v>1.6793539289999999</v>
      </c>
      <c r="V50" s="10">
        <v>9.7300230560000003</v>
      </c>
      <c r="W50" s="10">
        <v>8.8278951669999994</v>
      </c>
      <c r="X50" s="39">
        <v>20.312986195599997</v>
      </c>
    </row>
    <row r="51" spans="2:24" x14ac:dyDescent="0.25">
      <c r="C51" s="81" t="s">
        <v>24</v>
      </c>
      <c r="D51" t="s">
        <v>223</v>
      </c>
      <c r="E51" t="s">
        <v>224</v>
      </c>
      <c r="F51" t="s">
        <v>225</v>
      </c>
      <c r="G51" t="s">
        <v>226</v>
      </c>
      <c r="H51" s="10">
        <f>VLOOKUP(D51,result!$A$2:$AW$476,'primary energy'!S5,FALSE)</f>
        <v>0</v>
      </c>
      <c r="I51" s="10">
        <f>VLOOKUP(E51,result!$A$2:$AW$476,'primary energy'!S5,FALSE)</f>
        <v>4.122287021</v>
      </c>
      <c r="J51" s="10">
        <f>VLOOKUP(F51,result!$A$2:$AW$476,'primary energy'!S5,FALSE)</f>
        <v>13.7161753</v>
      </c>
      <c r="K51" s="10">
        <f>VLOOKUP(G51,result!$A$2:$AW$476,'primary energy'!S5,FALSE)</f>
        <v>6.9697837619999996</v>
      </c>
      <c r="L51" s="39">
        <f t="shared" si="5"/>
        <v>24.808246083</v>
      </c>
      <c r="T51" s="10">
        <v>0</v>
      </c>
      <c r="U51" s="10">
        <v>2.8887549199999998</v>
      </c>
      <c r="V51" s="10">
        <v>9.4546486489999904</v>
      </c>
      <c r="W51" s="10">
        <v>6.0976613220000004</v>
      </c>
      <c r="X51" s="39">
        <v>18.441064890999989</v>
      </c>
    </row>
    <row r="52" spans="2:24" x14ac:dyDescent="0.25">
      <c r="C52" s="81" t="s">
        <v>25</v>
      </c>
      <c r="H52" s="10">
        <f>SUM(H53:H54)</f>
        <v>3.4647050639999999</v>
      </c>
      <c r="I52" s="10">
        <f>SUM(I53:I54)</f>
        <v>16.989045807</v>
      </c>
      <c r="J52" s="10">
        <f>SUM(J53:J54)</f>
        <v>11.682617369399999</v>
      </c>
      <c r="K52" s="10">
        <f>SUM(K53:K54)</f>
        <v>10.841765580299999</v>
      </c>
      <c r="L52" s="39">
        <f t="shared" si="5"/>
        <v>42.978133820700002</v>
      </c>
      <c r="T52" s="10">
        <v>4.4535395639999997</v>
      </c>
      <c r="U52" s="10">
        <v>7.4066989330000004</v>
      </c>
      <c r="V52" s="10">
        <v>12.366302710799999</v>
      </c>
      <c r="W52" s="10">
        <v>14.3112169402</v>
      </c>
      <c r="X52" s="39">
        <v>38.537758148000002</v>
      </c>
    </row>
    <row r="53" spans="2:24" x14ac:dyDescent="0.25">
      <c r="C53" s="80" t="s">
        <v>26</v>
      </c>
      <c r="D53" t="s">
        <v>227</v>
      </c>
      <c r="E53" t="s">
        <v>228</v>
      </c>
      <c r="F53" t="s">
        <v>229</v>
      </c>
      <c r="G53" t="s">
        <v>230</v>
      </c>
      <c r="H53" s="25">
        <f>VLOOKUP(D53,result!$A$2:$AW$476,'primary energy'!S5,FALSE)</f>
        <v>3.4647050639999999</v>
      </c>
      <c r="I53" s="25">
        <f>VLOOKUP(E53,result!$A$2:$AW$476,'primary energy'!S5,FALSE)</f>
        <v>14.914294330000001</v>
      </c>
      <c r="J53" s="25">
        <f>VLOOKUP(F53,result!$A$2:$AW$476,'primary energy'!S5,FALSE)</f>
        <v>11.349861219999999</v>
      </c>
      <c r="K53" s="25">
        <f>VLOOKUP(G53,result!$A$2:$AW$476,'primary energy'!S5,FALSE)</f>
        <v>10.526011499999999</v>
      </c>
      <c r="L53" s="40">
        <f t="shared" si="5"/>
        <v>40.254872113999994</v>
      </c>
      <c r="T53" s="25">
        <v>4.4535395639999997</v>
      </c>
      <c r="U53" s="25">
        <v>5.4033434610000004</v>
      </c>
      <c r="V53" s="25">
        <v>11.954518609999999</v>
      </c>
      <c r="W53" s="25">
        <v>13.809506409999999</v>
      </c>
      <c r="X53" s="40">
        <v>35.620908045</v>
      </c>
    </row>
    <row r="54" spans="2:24" x14ac:dyDescent="0.25">
      <c r="C54" s="80" t="s">
        <v>27</v>
      </c>
      <c r="D54" t="s">
        <v>231</v>
      </c>
      <c r="E54" t="s">
        <v>232</v>
      </c>
      <c r="F54" t="s">
        <v>233</v>
      </c>
      <c r="G54" t="s">
        <v>234</v>
      </c>
      <c r="H54" s="25">
        <f>VLOOKUP(D54,result!$A$2:$AW$476,'primary energy'!S5,FALSE)</f>
        <v>0</v>
      </c>
      <c r="I54" s="25">
        <f>VLOOKUP(E54,result!$A$2:$AW$476,'primary energy'!S5,FALSE)</f>
        <v>2.074751477</v>
      </c>
      <c r="J54" s="25">
        <f>VLOOKUP(F54,result!$A$2:$AW$476,'primary energy'!S5,FALSE)</f>
        <v>0.33275614939999998</v>
      </c>
      <c r="K54" s="25">
        <f>VLOOKUP(G54,result!$A$2:$AW$476,'primary energy'!S5,FALSE)</f>
        <v>0.31575408030000002</v>
      </c>
      <c r="L54" s="40">
        <f t="shared" si="5"/>
        <v>2.7232617067000002</v>
      </c>
      <c r="T54" s="25">
        <v>0</v>
      </c>
      <c r="U54" s="25">
        <v>2.003355472</v>
      </c>
      <c r="V54" s="25">
        <v>0.4117841008</v>
      </c>
      <c r="W54" s="25">
        <v>0.5017105302</v>
      </c>
      <c r="X54" s="40">
        <v>2.9168501029999998</v>
      </c>
    </row>
    <row r="55" spans="2:24" x14ac:dyDescent="0.25">
      <c r="C55" s="12" t="s">
        <v>28</v>
      </c>
      <c r="H55" s="12">
        <f>SUM(H47,H50:H52)</f>
        <v>3.6166316355000001</v>
      </c>
      <c r="I55" s="12">
        <f>SUM(I47,I50:I52)</f>
        <v>65.55276305000001</v>
      </c>
      <c r="J55" s="12">
        <f>SUM(J47,J50:J52)</f>
        <v>39.942079789399997</v>
      </c>
      <c r="K55" s="12">
        <f>SUM(K47,K50:K52)</f>
        <v>27.728128824540399</v>
      </c>
      <c r="L55" s="41">
        <f>SUM(H55:K55)</f>
        <v>136.8396032994404</v>
      </c>
      <c r="T55" s="12">
        <v>4.5292536075999994</v>
      </c>
      <c r="U55" s="12">
        <v>46.768414222000004</v>
      </c>
      <c r="V55" s="12">
        <v>34.423838344799989</v>
      </c>
      <c r="W55" s="12">
        <v>33.290895697959996</v>
      </c>
      <c r="X55" s="41">
        <v>119.01240187235999</v>
      </c>
    </row>
    <row r="57" spans="2:24" x14ac:dyDescent="0.25">
      <c r="B57" s="34" t="s">
        <v>70</v>
      </c>
      <c r="K57" s="55">
        <f>H55+I55+K55-'total final energy by uses'!N55-'total final energy by uses'!O55-'total final energy by uses'!Q55</f>
        <v>59.749665841463752</v>
      </c>
      <c r="W57" s="55">
        <v>3.3698114213617671</v>
      </c>
    </row>
    <row r="58" spans="2:24" x14ac:dyDescent="0.25">
      <c r="B58" s="33" t="s">
        <v>44</v>
      </c>
    </row>
    <row r="61" spans="2:24" ht="31.5" x14ac:dyDescent="0.35">
      <c r="C61" s="82">
        <v>2035</v>
      </c>
      <c r="H61" s="157" t="s">
        <v>39</v>
      </c>
      <c r="I61" s="157" t="s">
        <v>322</v>
      </c>
      <c r="J61" s="157" t="s">
        <v>41</v>
      </c>
      <c r="K61" s="157" t="s">
        <v>321</v>
      </c>
      <c r="L61" s="38" t="s">
        <v>2</v>
      </c>
      <c r="T61" s="157" t="s">
        <v>39</v>
      </c>
      <c r="U61" s="157" t="s">
        <v>322</v>
      </c>
      <c r="V61" s="157" t="s">
        <v>41</v>
      </c>
      <c r="W61" s="157" t="s">
        <v>321</v>
      </c>
      <c r="X61" s="38" t="s">
        <v>2</v>
      </c>
    </row>
    <row r="62" spans="2:24" x14ac:dyDescent="0.25">
      <c r="C62" s="81" t="s">
        <v>20</v>
      </c>
      <c r="H62" s="10">
        <f>SUM(H63:H64)</f>
        <v>0</v>
      </c>
      <c r="I62" s="10">
        <f>SUM(I63:I64)</f>
        <v>38.793503909999998</v>
      </c>
      <c r="J62" s="10">
        <f>SUM(J63:J64)</f>
        <v>2.1943140769</v>
      </c>
      <c r="K62" s="10">
        <f>SUM(K63:K64)</f>
        <v>0.208319770647</v>
      </c>
      <c r="L62" s="39">
        <f>SUM(H62:K62)</f>
        <v>41.196137757547</v>
      </c>
      <c r="T62" s="10">
        <v>0</v>
      </c>
      <c r="U62" s="10">
        <v>33.26668085</v>
      </c>
      <c r="V62" s="10">
        <v>3.1304663609999999</v>
      </c>
      <c r="W62" s="10">
        <v>4.3707183589199996</v>
      </c>
      <c r="X62" s="39">
        <v>40.767865569920005</v>
      </c>
    </row>
    <row r="63" spans="2:24" x14ac:dyDescent="0.25">
      <c r="C63" s="79" t="s">
        <v>21</v>
      </c>
      <c r="D63" t="s">
        <v>211</v>
      </c>
      <c r="E63" t="s">
        <v>212</v>
      </c>
      <c r="F63" t="s">
        <v>213</v>
      </c>
      <c r="G63" t="s">
        <v>214</v>
      </c>
      <c r="H63" s="25">
        <f>VLOOKUP(D63,result!$A$2:$AW$476,'primary energy'!T5,FALSE)</f>
        <v>0</v>
      </c>
      <c r="I63" s="25">
        <f>VLOOKUP(E63,result!$A$2:$AW$476,'primary energy'!T5,FALSE)</f>
        <v>20.947315849999999</v>
      </c>
      <c r="J63" s="97">
        <f>VLOOKUP(F63,result!$A$2:$AW$476,'primary energy'!T5,FALSE)</f>
        <v>0.55476774490000003</v>
      </c>
      <c r="K63" s="25">
        <f>VLOOKUP(G63,result!$A$2:$AW$476,'primary energy'!T5,FALSE)</f>
        <v>1.22860747E-4</v>
      </c>
      <c r="L63" s="40">
        <f>SUM(H63:K63)</f>
        <v>21.502206455646999</v>
      </c>
      <c r="T63" s="25">
        <v>0</v>
      </c>
      <c r="U63" s="25">
        <v>17.867480180000001</v>
      </c>
      <c r="V63" s="25">
        <v>1.3778176099999999</v>
      </c>
      <c r="W63" s="25">
        <v>2.5448969199999998E-3</v>
      </c>
      <c r="X63" s="40">
        <v>19.247842686920002</v>
      </c>
    </row>
    <row r="64" spans="2:24" x14ac:dyDescent="0.25">
      <c r="C64" s="80" t="s">
        <v>22</v>
      </c>
      <c r="D64" t="s">
        <v>215</v>
      </c>
      <c r="E64" t="s">
        <v>216</v>
      </c>
      <c r="F64" t="s">
        <v>217</v>
      </c>
      <c r="G64" t="s">
        <v>218</v>
      </c>
      <c r="H64" s="25">
        <f>VLOOKUP(D64,result!$A$2:$AW$476,'primary energy'!T5,FALSE)</f>
        <v>0</v>
      </c>
      <c r="I64" s="25">
        <f>VLOOKUP(E64,result!$A$2:$AW$476,'primary energy'!T5,FALSE)</f>
        <v>17.846188059999999</v>
      </c>
      <c r="J64" s="25">
        <f>VLOOKUP(F64,result!$A$2:$AW$476,'primary energy'!T5,FALSE)</f>
        <v>1.6395463320000001</v>
      </c>
      <c r="K64" s="25">
        <f>VLOOKUP(G64,result!$A$2:$AW$476,'primary energy'!T5,FALSE)</f>
        <v>0.2081969099</v>
      </c>
      <c r="L64" s="40">
        <f t="shared" ref="L64" si="6">SUM(H64:K64)</f>
        <v>19.693931301899998</v>
      </c>
      <c r="T64" s="25">
        <v>0</v>
      </c>
      <c r="U64" s="25">
        <v>15.399200670000001</v>
      </c>
      <c r="V64" s="25">
        <v>1.7526487509999999</v>
      </c>
      <c r="W64" s="25">
        <v>4.3681734619999997</v>
      </c>
      <c r="X64" s="40">
        <v>21.520022883000003</v>
      </c>
    </row>
    <row r="65" spans="3:24" x14ac:dyDescent="0.25">
      <c r="C65" s="81" t="s">
        <v>23</v>
      </c>
      <c r="D65" t="s">
        <v>219</v>
      </c>
      <c r="E65" t="s">
        <v>220</v>
      </c>
      <c r="F65" t="s">
        <v>221</v>
      </c>
      <c r="G65" t="s">
        <v>222</v>
      </c>
      <c r="H65" s="10">
        <f>VLOOKUP(D65,result!$A$2:$AW$476,'primary energy'!T5,FALSE)</f>
        <v>0.13710411610000001</v>
      </c>
      <c r="I65" s="10">
        <f>VLOOKUP(E65,result!$A$2:$AW$476,'primary energy'!T5,FALSE)</f>
        <v>4.3236191850000001</v>
      </c>
      <c r="J65" s="10">
        <f>VLOOKUP(F65,result!$A$2:$AW$476,'primary energy'!T5,FALSE)</f>
        <v>12.72204043</v>
      </c>
      <c r="K65" s="10">
        <f>VLOOKUP(G65,result!$A$2:$AW$476,'primary energy'!T5,FALSE)</f>
        <v>8.8914025460000001</v>
      </c>
      <c r="L65" s="39">
        <f>SUM(H65:K65)</f>
        <v>26.074166277099998</v>
      </c>
      <c r="T65" s="10">
        <v>4.92042787E-2</v>
      </c>
      <c r="U65" s="10">
        <v>1.073066241</v>
      </c>
      <c r="V65" s="10">
        <v>8.6209915719999994</v>
      </c>
      <c r="W65" s="10">
        <v>6.1978928179999997</v>
      </c>
      <c r="X65" s="39">
        <v>15.9411549097</v>
      </c>
    </row>
    <row r="66" spans="3:24" x14ac:dyDescent="0.25">
      <c r="C66" s="81" t="s">
        <v>24</v>
      </c>
      <c r="D66" t="s">
        <v>223</v>
      </c>
      <c r="E66" t="s">
        <v>224</v>
      </c>
      <c r="F66" t="s">
        <v>225</v>
      </c>
      <c r="G66" t="s">
        <v>226</v>
      </c>
      <c r="H66" s="10">
        <f>VLOOKUP(D66,result!$A$2:$AW$476,'primary energy'!T5,FALSE)</f>
        <v>0</v>
      </c>
      <c r="I66" s="10">
        <f>VLOOKUP(E66,result!$A$2:$AW$476,'primary energy'!T5,FALSE)</f>
        <v>4.1740689880000001</v>
      </c>
      <c r="J66" s="10">
        <f>VLOOKUP(F66,result!$A$2:$AW$476,'primary energy'!T5,FALSE)</f>
        <v>14.399977099999999</v>
      </c>
      <c r="K66" s="10">
        <f>VLOOKUP(G66,result!$A$2:$AW$476,'primary energy'!T5,FALSE)</f>
        <v>6.9310561819999998</v>
      </c>
      <c r="L66" s="39">
        <f t="shared" ref="L66:L69" si="7">SUM(H66:K66)</f>
        <v>25.505102269999998</v>
      </c>
      <c r="T66" s="10">
        <v>0</v>
      </c>
      <c r="U66" s="10">
        <v>2.8210220000000001</v>
      </c>
      <c r="V66" s="10">
        <v>9.8112004689999903</v>
      </c>
      <c r="W66" s="10">
        <v>6.4032611299999997</v>
      </c>
      <c r="X66" s="39">
        <v>19.035483598999992</v>
      </c>
    </row>
    <row r="67" spans="3:24" x14ac:dyDescent="0.25">
      <c r="C67" s="81" t="s">
        <v>25</v>
      </c>
      <c r="H67" s="10">
        <f>SUM(H68:H69)</f>
        <v>3.6193281160000002</v>
      </c>
      <c r="I67" s="10">
        <f>SUM(I68:I69)</f>
        <v>17.171488899</v>
      </c>
      <c r="J67" s="10">
        <f>SUM(J68:J69)</f>
        <v>12.5047136188</v>
      </c>
      <c r="K67" s="10">
        <f>SUM(K68:K69)</f>
        <v>11.1637992943</v>
      </c>
      <c r="L67" s="39">
        <f t="shared" si="7"/>
        <v>44.459329928099997</v>
      </c>
      <c r="T67" s="10">
        <v>4.6037233840000003</v>
      </c>
      <c r="U67" s="10">
        <v>7.2600671399999994</v>
      </c>
      <c r="V67" s="10">
        <v>12.919080836799999</v>
      </c>
      <c r="W67" s="10">
        <v>14.9045540524</v>
      </c>
      <c r="X67" s="39">
        <v>39.687425413199996</v>
      </c>
    </row>
    <row r="68" spans="3:24" x14ac:dyDescent="0.25">
      <c r="C68" s="80" t="s">
        <v>26</v>
      </c>
      <c r="D68" t="s">
        <v>227</v>
      </c>
      <c r="E68" t="s">
        <v>228</v>
      </c>
      <c r="F68" t="s">
        <v>229</v>
      </c>
      <c r="G68" t="s">
        <v>230</v>
      </c>
      <c r="H68" s="25">
        <f>VLOOKUP(D68,result!$A$2:$AW$476,'primary energy'!T5,FALSE)</f>
        <v>3.6193281160000002</v>
      </c>
      <c r="I68" s="25">
        <f>VLOOKUP(E68,result!$A$2:$AW$476,'primary energy'!T5,FALSE)</f>
        <v>15.001526569999999</v>
      </c>
      <c r="J68" s="25">
        <f>VLOOKUP(F68,result!$A$2:$AW$476,'primary energy'!T5,FALSE)</f>
        <v>12.13860938</v>
      </c>
      <c r="K68" s="25">
        <f>VLOOKUP(G68,result!$A$2:$AW$476,'primary energy'!T5,FALSE)</f>
        <v>10.82793672</v>
      </c>
      <c r="L68" s="40">
        <f t="shared" si="7"/>
        <v>41.587400786000003</v>
      </c>
      <c r="T68" s="25">
        <v>4.6037233840000003</v>
      </c>
      <c r="U68" s="25">
        <v>5.2740742349999996</v>
      </c>
      <c r="V68" s="25">
        <v>12.470986849999999</v>
      </c>
      <c r="W68" s="25">
        <v>14.34657816</v>
      </c>
      <c r="X68" s="40">
        <v>36.695362629000002</v>
      </c>
    </row>
    <row r="69" spans="3:24" x14ac:dyDescent="0.25">
      <c r="C69" s="80" t="s">
        <v>27</v>
      </c>
      <c r="D69" t="s">
        <v>231</v>
      </c>
      <c r="E69" t="s">
        <v>232</v>
      </c>
      <c r="F69" t="s">
        <v>233</v>
      </c>
      <c r="G69" t="s">
        <v>234</v>
      </c>
      <c r="H69" s="25">
        <f>VLOOKUP(D69,result!$A$2:$AW$476,'primary energy'!T5,FALSE)</f>
        <v>0</v>
      </c>
      <c r="I69" s="25">
        <f>VLOOKUP(E69,result!$A$2:$AW$476,'primary energy'!T5,FALSE)</f>
        <v>2.1699623290000001</v>
      </c>
      <c r="J69" s="25">
        <f>VLOOKUP(F69,result!$A$2:$AW$476,'primary energy'!T5,FALSE)</f>
        <v>0.36610423879999998</v>
      </c>
      <c r="K69" s="25">
        <f>VLOOKUP(G69,result!$A$2:$AW$476,'primary energy'!T5,FALSE)</f>
        <v>0.33586257429999999</v>
      </c>
      <c r="L69" s="40">
        <f t="shared" si="7"/>
        <v>2.8719291420999999</v>
      </c>
      <c r="T69" s="25">
        <v>0</v>
      </c>
      <c r="U69" s="25">
        <v>1.985992905</v>
      </c>
      <c r="V69" s="25">
        <v>0.44809398680000001</v>
      </c>
      <c r="W69" s="25">
        <v>0.55797589240000001</v>
      </c>
      <c r="X69" s="40">
        <v>2.9920627841999998</v>
      </c>
    </row>
    <row r="70" spans="3:24" x14ac:dyDescent="0.25">
      <c r="C70" s="12" t="s">
        <v>28</v>
      </c>
      <c r="H70" s="12">
        <f>SUM(H62,H65:H67)</f>
        <v>3.7564322321000003</v>
      </c>
      <c r="I70" s="12">
        <f>SUM(I62,I65:I67)</f>
        <v>64.462680981999995</v>
      </c>
      <c r="J70" s="12">
        <f>SUM(J62,J65:J67)</f>
        <v>41.821045225700004</v>
      </c>
      <c r="K70" s="12">
        <f>SUM(K62,K65:K67)</f>
        <v>27.194577792947001</v>
      </c>
      <c r="L70" s="41">
        <f>SUM(H70:K70)</f>
        <v>137.234736232747</v>
      </c>
      <c r="T70" s="12">
        <v>4.6529276627000007</v>
      </c>
      <c r="U70" s="12">
        <v>44.420836230999996</v>
      </c>
      <c r="V70" s="12">
        <v>34.481739238799989</v>
      </c>
      <c r="W70" s="12">
        <v>31.87642635932</v>
      </c>
      <c r="X70" s="41">
        <v>115.43192949181997</v>
      </c>
    </row>
    <row r="76" spans="3:24" ht="31.5" x14ac:dyDescent="0.35">
      <c r="C76" s="82">
        <v>2050</v>
      </c>
      <c r="H76" s="157" t="s">
        <v>39</v>
      </c>
      <c r="I76" s="157" t="s">
        <v>322</v>
      </c>
      <c r="J76" s="157" t="s">
        <v>41</v>
      </c>
      <c r="K76" s="157" t="s">
        <v>321</v>
      </c>
      <c r="L76" s="38" t="s">
        <v>2</v>
      </c>
      <c r="T76" s="157" t="s">
        <v>39</v>
      </c>
      <c r="U76" s="157" t="s">
        <v>322</v>
      </c>
      <c r="V76" s="157" t="s">
        <v>41</v>
      </c>
      <c r="W76" s="157" t="s">
        <v>321</v>
      </c>
      <c r="X76" s="38" t="s">
        <v>2</v>
      </c>
    </row>
    <row r="77" spans="3:24" x14ac:dyDescent="0.25">
      <c r="C77" s="81" t="s">
        <v>20</v>
      </c>
      <c r="H77" s="10">
        <f>SUM(H78:H79)</f>
        <v>0</v>
      </c>
      <c r="I77" s="10">
        <f>SUM(I78:I79)</f>
        <v>34.171007770000003</v>
      </c>
      <c r="J77" s="10">
        <f>SUM(J78:J79)</f>
        <v>4.3472482499999998</v>
      </c>
      <c r="K77" s="10">
        <f>SUM(K78:K79)</f>
        <v>0.222395457317</v>
      </c>
      <c r="L77" s="39">
        <f>SUM(H77:K77)</f>
        <v>38.740651477317002</v>
      </c>
      <c r="T77" s="10">
        <v>0</v>
      </c>
      <c r="U77" s="10">
        <v>33.26668085</v>
      </c>
      <c r="V77" s="10">
        <v>3.1304663609999999</v>
      </c>
      <c r="W77" s="10">
        <v>4.3707183589199996</v>
      </c>
      <c r="X77" s="39">
        <v>40.767865569920005</v>
      </c>
    </row>
    <row r="78" spans="3:24" x14ac:dyDescent="0.25">
      <c r="C78" s="79" t="s">
        <v>21</v>
      </c>
      <c r="D78" t="s">
        <v>211</v>
      </c>
      <c r="E78" t="s">
        <v>212</v>
      </c>
      <c r="F78" t="s">
        <v>213</v>
      </c>
      <c r="G78" t="s">
        <v>214</v>
      </c>
      <c r="H78" s="25">
        <f>VLOOKUP(D78,result!$A$2:$AW$476,'primary energy'!W5,FALSE)</f>
        <v>0</v>
      </c>
      <c r="I78" s="25">
        <f>VLOOKUP(E78,result!$A$2:$AW$476,'primary energy'!W5,FALSE)</f>
        <v>14.488411299999999</v>
      </c>
      <c r="J78" s="97">
        <f>VLOOKUP(F78,result!$A$2:$AW$476,'primary energy'!W5,FALSE)</f>
        <v>2.1309264670000001</v>
      </c>
      <c r="K78" s="25">
        <f>VLOOKUP(G78,result!$A$2:$AW$476,'primary energy'!W5,FALSE)</f>
        <v>1.4917851699999999E-4</v>
      </c>
      <c r="L78" s="40">
        <f>SUM(H78:K78)</f>
        <v>16.619486945516996</v>
      </c>
      <c r="T78" s="25">
        <v>0</v>
      </c>
      <c r="U78" s="25">
        <v>17.867480180000001</v>
      </c>
      <c r="V78" s="25">
        <v>1.3778176099999999</v>
      </c>
      <c r="W78" s="25">
        <v>2.5448969199999998E-3</v>
      </c>
      <c r="X78" s="40">
        <v>19.247842686920002</v>
      </c>
    </row>
    <row r="79" spans="3:24" x14ac:dyDescent="0.25">
      <c r="C79" s="80" t="s">
        <v>22</v>
      </c>
      <c r="D79" t="s">
        <v>215</v>
      </c>
      <c r="E79" t="s">
        <v>216</v>
      </c>
      <c r="F79" t="s">
        <v>217</v>
      </c>
      <c r="G79" t="s">
        <v>218</v>
      </c>
      <c r="H79" s="25">
        <f>VLOOKUP(D79,result!$A$2:$AW$476,'primary energy'!W5,FALSE)</f>
        <v>0</v>
      </c>
      <c r="I79" s="25">
        <f>VLOOKUP(E79,result!$A$2:$AW$476,'primary energy'!W5,FALSE)</f>
        <v>19.68259647</v>
      </c>
      <c r="J79" s="25">
        <f>VLOOKUP(F79,result!$A$2:$AW$476,'primary energy'!W5,FALSE)</f>
        <v>2.2163217830000002</v>
      </c>
      <c r="K79" s="25">
        <f>VLOOKUP(G79,result!$A$2:$AW$476,'primary energy'!W5,FALSE)</f>
        <v>0.2222462788</v>
      </c>
      <c r="L79" s="40">
        <f t="shared" ref="L79" si="8">SUM(H79:K79)</f>
        <v>22.121164531800002</v>
      </c>
      <c r="T79" s="25">
        <v>0</v>
      </c>
      <c r="U79" s="25">
        <v>15.399200670000001</v>
      </c>
      <c r="V79" s="25">
        <v>1.7526487509999999</v>
      </c>
      <c r="W79" s="25">
        <v>4.3681734619999997</v>
      </c>
      <c r="X79" s="40">
        <v>21.520022883000003</v>
      </c>
    </row>
    <row r="80" spans="3:24" x14ac:dyDescent="0.25">
      <c r="C80" s="81" t="s">
        <v>23</v>
      </c>
      <c r="D80" t="s">
        <v>219</v>
      </c>
      <c r="E80" t="s">
        <v>220</v>
      </c>
      <c r="F80" t="s">
        <v>221</v>
      </c>
      <c r="G80" t="s">
        <v>222</v>
      </c>
      <c r="H80" s="10">
        <f>VLOOKUP(D80,result!$A$2:$AW$476,'primary energy'!W5,FALSE)</f>
        <v>0.1153702303</v>
      </c>
      <c r="I80" s="10">
        <f>VLOOKUP(E80,result!$A$2:$AW$476,'primary energy'!W5,FALSE)</f>
        <v>3.4108182990000002</v>
      </c>
      <c r="J80" s="10">
        <f>VLOOKUP(F80,result!$A$2:$AW$476,'primary energy'!W5,FALSE)</f>
        <v>13.30974314</v>
      </c>
      <c r="K80" s="10">
        <f>VLOOKUP(G80,result!$A$2:$AW$476,'primary energy'!W5,FALSE)</f>
        <v>7.1991404719999998</v>
      </c>
      <c r="L80" s="39">
        <f>SUM(H80:K80)</f>
        <v>24.035072141299999</v>
      </c>
      <c r="T80" s="10">
        <v>4.92042787E-2</v>
      </c>
      <c r="U80" s="10">
        <v>1.073066241</v>
      </c>
      <c r="V80" s="10">
        <v>8.6209915719999994</v>
      </c>
      <c r="W80" s="10">
        <v>6.1978928179999997</v>
      </c>
      <c r="X80" s="39">
        <v>15.9411549097</v>
      </c>
    </row>
    <row r="81" spans="3:24" x14ac:dyDescent="0.25">
      <c r="C81" s="81" t="s">
        <v>24</v>
      </c>
      <c r="D81" t="s">
        <v>223</v>
      </c>
      <c r="E81" t="s">
        <v>224</v>
      </c>
      <c r="F81" t="s">
        <v>225</v>
      </c>
      <c r="G81" t="s">
        <v>226</v>
      </c>
      <c r="H81" s="10">
        <f>VLOOKUP(D81,result!$A$2:$AW$476,'primary energy'!W5,FALSE)</f>
        <v>0</v>
      </c>
      <c r="I81" s="10">
        <f>VLOOKUP(E81,result!$A$2:$AW$476,'primary energy'!W5,FALSE)</f>
        <v>4.4086535659999999</v>
      </c>
      <c r="J81" s="10">
        <f>VLOOKUP(F81,result!$A$2:$AW$476,'primary energy'!W5,FALSE)</f>
        <v>18.755843410000001</v>
      </c>
      <c r="K81" s="10">
        <f>VLOOKUP(G81,result!$A$2:$AW$476,'primary energy'!W5,FALSE)</f>
        <v>7.1157941070000001</v>
      </c>
      <c r="L81" s="39">
        <f t="shared" ref="L81:L84" si="9">SUM(H81:K81)</f>
        <v>30.280291083000002</v>
      </c>
      <c r="T81" s="10">
        <v>0</v>
      </c>
      <c r="U81" s="10">
        <v>2.8210220000000001</v>
      </c>
      <c r="V81" s="10">
        <v>9.8112004689999903</v>
      </c>
      <c r="W81" s="10">
        <v>6.4032611299999997</v>
      </c>
      <c r="X81" s="39">
        <v>19.035483598999992</v>
      </c>
    </row>
    <row r="82" spans="3:24" x14ac:dyDescent="0.25">
      <c r="C82" s="81" t="s">
        <v>25</v>
      </c>
      <c r="H82" s="10">
        <f>SUM(H83:H84)</f>
        <v>4.2605051889999999</v>
      </c>
      <c r="I82" s="10">
        <f>SUM(I83:I84)</f>
        <v>17.902767020999999</v>
      </c>
      <c r="J82" s="10">
        <f>SUM(J83:J84)</f>
        <v>16.873247223299998</v>
      </c>
      <c r="K82" s="10">
        <f>SUM(K83:K84)</f>
        <v>12.3447144129</v>
      </c>
      <c r="L82" s="39">
        <f t="shared" si="9"/>
        <v>51.381233846200004</v>
      </c>
      <c r="T82" s="10">
        <v>4.6037233840000003</v>
      </c>
      <c r="U82" s="10">
        <v>7.2600671399999994</v>
      </c>
      <c r="V82" s="10">
        <v>12.919080836799999</v>
      </c>
      <c r="W82" s="10">
        <v>14.9045540524</v>
      </c>
      <c r="X82" s="39">
        <v>39.687425413199996</v>
      </c>
    </row>
    <row r="83" spans="3:24" x14ac:dyDescent="0.25">
      <c r="C83" s="80" t="s">
        <v>26</v>
      </c>
      <c r="D83" t="s">
        <v>227</v>
      </c>
      <c r="E83" t="s">
        <v>228</v>
      </c>
      <c r="F83" t="s">
        <v>229</v>
      </c>
      <c r="G83" t="s">
        <v>230</v>
      </c>
      <c r="H83" s="25">
        <f>VLOOKUP(D83,result!$A$2:$AW$476,'primary energy'!W5,FALSE)</f>
        <v>4.2605051889999999</v>
      </c>
      <c r="I83" s="25">
        <f>VLOOKUP(E83,result!$A$2:$AW$476,'primary energy'!W5,FALSE)</f>
        <v>15.3523765</v>
      </c>
      <c r="J83" s="25">
        <f>VLOOKUP(F83,result!$A$2:$AW$476,'primary energy'!W5,FALSE)</f>
        <v>16.325157829999998</v>
      </c>
      <c r="K83" s="25">
        <f>VLOOKUP(G83,result!$A$2:$AW$476,'primary energy'!W5,FALSE)</f>
        <v>11.9277186</v>
      </c>
      <c r="L83" s="40">
        <f t="shared" si="9"/>
        <v>47.865758118999999</v>
      </c>
      <c r="T83" s="25">
        <v>4.6037233840000003</v>
      </c>
      <c r="U83" s="25">
        <v>5.2740742349999996</v>
      </c>
      <c r="V83" s="25">
        <v>12.470986849999999</v>
      </c>
      <c r="W83" s="25">
        <v>14.34657816</v>
      </c>
      <c r="X83" s="40">
        <v>36.695362629000002</v>
      </c>
    </row>
    <row r="84" spans="3:24" x14ac:dyDescent="0.25">
      <c r="C84" s="80" t="s">
        <v>27</v>
      </c>
      <c r="D84" t="s">
        <v>231</v>
      </c>
      <c r="E84" t="s">
        <v>232</v>
      </c>
      <c r="F84" t="s">
        <v>233</v>
      </c>
      <c r="G84" t="s">
        <v>234</v>
      </c>
      <c r="H84" s="25">
        <f>VLOOKUP(D84,result!$A$2:$AW$476,'primary energy'!W5,FALSE)</f>
        <v>0</v>
      </c>
      <c r="I84" s="25">
        <f>VLOOKUP(E84,result!$A$2:$AW$476,'primary energy'!W5,FALSE)</f>
        <v>2.5503905210000002</v>
      </c>
      <c r="J84" s="25">
        <f>VLOOKUP(F84,result!$A$2:$AW$476,'primary energy'!W5,FALSE)</f>
        <v>0.54808939329999995</v>
      </c>
      <c r="K84" s="25">
        <f>VLOOKUP(G84,result!$A$2:$AW$476,'primary energy'!W5,FALSE)</f>
        <v>0.41699581289999998</v>
      </c>
      <c r="L84" s="40">
        <f t="shared" si="9"/>
        <v>3.5154757272000001</v>
      </c>
      <c r="T84" s="25">
        <v>0</v>
      </c>
      <c r="U84" s="25">
        <v>1.985992905</v>
      </c>
      <c r="V84" s="25">
        <v>0.44809398680000001</v>
      </c>
      <c r="W84" s="25">
        <v>0.55797589240000001</v>
      </c>
      <c r="X84" s="40">
        <v>2.9920627841999998</v>
      </c>
    </row>
    <row r="85" spans="3:24" x14ac:dyDescent="0.25">
      <c r="C85" s="12" t="s">
        <v>28</v>
      </c>
      <c r="H85" s="12">
        <f>SUM(H77,H80:H82)</f>
        <v>4.3758754192999998</v>
      </c>
      <c r="I85" s="12">
        <f>SUM(I77,I80:I82)</f>
        <v>59.893246656000002</v>
      </c>
      <c r="J85" s="12">
        <f>SUM(J77,J80:J82)</f>
        <v>53.286082023299997</v>
      </c>
      <c r="K85" s="12">
        <f>SUM(K77,K80:K82)</f>
        <v>26.882044449216998</v>
      </c>
      <c r="L85" s="41">
        <f>SUM(H85:K85)</f>
        <v>144.43724854781701</v>
      </c>
      <c r="T85" s="12">
        <v>4.6529276627000007</v>
      </c>
      <c r="U85" s="12">
        <v>44.420836230999996</v>
      </c>
      <c r="V85" s="12">
        <v>34.481739238799989</v>
      </c>
      <c r="W85" s="12">
        <v>31.87642635932</v>
      </c>
      <c r="X85" s="41">
        <v>115.43192949181997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57"/>
  <sheetViews>
    <sheetView topLeftCell="A25" workbookViewId="0">
      <selection activeCell="C48" sqref="C48"/>
    </sheetView>
  </sheetViews>
  <sheetFormatPr baseColWidth="10" defaultRowHeight="15" x14ac:dyDescent="0.25"/>
  <cols>
    <col min="2" max="2" width="14.42578125" customWidth="1"/>
    <col min="3" max="3" width="21.42578125" customWidth="1"/>
    <col min="4" max="4" width="22.5703125" hidden="1" customWidth="1"/>
    <col min="5" max="5" width="0" hidden="1" customWidth="1"/>
    <col min="6" max="6" width="7.42578125" hidden="1" customWidth="1"/>
    <col min="7" max="23" width="7.42578125" customWidth="1"/>
    <col min="24" max="24" width="11.42578125" style="45"/>
    <col min="25" max="25" width="32.140625" style="45" customWidth="1"/>
    <col min="26" max="26" width="21.42578125" style="45" customWidth="1"/>
    <col min="27" max="30" width="11.42578125" style="45"/>
  </cols>
  <sheetData>
    <row r="1" spans="1:29" ht="23.25" x14ac:dyDescent="0.35">
      <c r="A1" s="1" t="s">
        <v>96</v>
      </c>
      <c r="B1" s="2"/>
    </row>
    <row r="2" spans="1:29" ht="23.25" x14ac:dyDescent="0.35">
      <c r="A2" s="1"/>
      <c r="B2" s="2"/>
    </row>
    <row r="3" spans="1:29" ht="23.25" x14ac:dyDescent="0.35">
      <c r="B3" s="1" t="s">
        <v>71</v>
      </c>
      <c r="Y3" s="73"/>
      <c r="Z3" s="73"/>
    </row>
    <row r="4" spans="1:29" ht="23.25" x14ac:dyDescent="0.35">
      <c r="B4" s="1"/>
      <c r="Y4" s="73"/>
      <c r="Z4" s="73"/>
    </row>
    <row r="5" spans="1:29" ht="23.25" x14ac:dyDescent="0.35">
      <c r="A5" s="1"/>
      <c r="B5" s="2"/>
      <c r="D5" s="13"/>
      <c r="E5">
        <f>IF(result!B2=2006,result!B1,result!D1)</f>
        <v>2</v>
      </c>
      <c r="F5">
        <f>E5+9</f>
        <v>11</v>
      </c>
      <c r="G5">
        <v>14</v>
      </c>
      <c r="H5">
        <v>15</v>
      </c>
      <c r="I5">
        <v>16</v>
      </c>
      <c r="J5">
        <v>17</v>
      </c>
      <c r="K5">
        <v>18</v>
      </c>
      <c r="L5">
        <v>19</v>
      </c>
      <c r="M5">
        <v>20</v>
      </c>
      <c r="N5">
        <v>21</v>
      </c>
      <c r="O5">
        <v>22</v>
      </c>
      <c r="P5">
        <v>23</v>
      </c>
      <c r="Q5">
        <v>24</v>
      </c>
      <c r="R5">
        <v>25</v>
      </c>
      <c r="S5">
        <v>26</v>
      </c>
      <c r="T5">
        <f>S5+5</f>
        <v>31</v>
      </c>
      <c r="U5">
        <v>36</v>
      </c>
      <c r="V5">
        <v>41</v>
      </c>
      <c r="W5">
        <f>T5+15</f>
        <v>46</v>
      </c>
    </row>
    <row r="6" spans="1:29" x14ac:dyDescent="0.25">
      <c r="B6" s="3"/>
      <c r="C6" s="3"/>
      <c r="D6" s="4"/>
      <c r="E6" s="5">
        <v>2006</v>
      </c>
      <c r="F6" s="5">
        <v>2015</v>
      </c>
      <c r="G6" s="38">
        <v>2018</v>
      </c>
      <c r="H6" s="48">
        <v>2019</v>
      </c>
      <c r="I6" s="189">
        <v>2020</v>
      </c>
      <c r="J6" s="197">
        <v>2021</v>
      </c>
      <c r="K6" s="48">
        <v>2022</v>
      </c>
      <c r="L6" s="48">
        <v>2023</v>
      </c>
      <c r="M6" s="48">
        <v>2024</v>
      </c>
      <c r="N6" s="189">
        <v>2025</v>
      </c>
      <c r="O6" s="197">
        <v>2026</v>
      </c>
      <c r="P6" s="48">
        <v>2027</v>
      </c>
      <c r="Q6" s="48">
        <v>2028</v>
      </c>
      <c r="R6" s="48">
        <v>2029</v>
      </c>
      <c r="S6" s="198">
        <v>2030</v>
      </c>
      <c r="T6" s="199">
        <v>2035</v>
      </c>
      <c r="U6" s="199">
        <v>2040</v>
      </c>
      <c r="V6" s="199">
        <v>2045</v>
      </c>
      <c r="W6" s="199">
        <v>2050</v>
      </c>
      <c r="Y6" s="60"/>
      <c r="Z6" s="60"/>
      <c r="AA6" s="60"/>
      <c r="AB6" s="60"/>
      <c r="AC6" s="60"/>
    </row>
    <row r="7" spans="1:29" ht="15" customHeight="1" x14ac:dyDescent="0.25">
      <c r="B7" s="276" t="s">
        <v>1</v>
      </c>
      <c r="C7" s="6" t="s">
        <v>2</v>
      </c>
      <c r="D7" s="3"/>
      <c r="E7" s="7">
        <f>SUM(E8:E9)</f>
        <v>89.411686523</v>
      </c>
      <c r="F7" s="7">
        <f t="shared" ref="F7:W7" si="0">SUM(F8:F9)</f>
        <v>75.689772087000009</v>
      </c>
      <c r="G7" s="190">
        <f t="shared" ref="G7:R7" si="1">SUM(G8:G9)</f>
        <v>74.204623183999999</v>
      </c>
      <c r="H7" s="7">
        <f t="shared" si="1"/>
        <v>73.360316255000001</v>
      </c>
      <c r="I7" s="191">
        <f t="shared" si="1"/>
        <v>72.158128360999896</v>
      </c>
      <c r="J7" s="190">
        <f t="shared" si="1"/>
        <v>71.349719403999998</v>
      </c>
      <c r="K7" s="7">
        <f t="shared" si="1"/>
        <v>70.672513897999991</v>
      </c>
      <c r="L7" s="7">
        <f t="shared" si="1"/>
        <v>70.094799437000006</v>
      </c>
      <c r="M7" s="7">
        <f t="shared" si="1"/>
        <v>69.648879356999998</v>
      </c>
      <c r="N7" s="191">
        <f t="shared" si="1"/>
        <v>69.272907887999992</v>
      </c>
      <c r="O7" s="190">
        <f t="shared" si="1"/>
        <v>68.956212299000001</v>
      </c>
      <c r="P7" s="7">
        <f t="shared" si="1"/>
        <v>68.685442839999993</v>
      </c>
      <c r="Q7" s="7">
        <f t="shared" si="1"/>
        <v>68.439945548000011</v>
      </c>
      <c r="R7" s="7">
        <f t="shared" si="1"/>
        <v>68.20628291300001</v>
      </c>
      <c r="S7" s="191">
        <f t="shared" si="0"/>
        <v>67.97296369</v>
      </c>
      <c r="T7" s="200">
        <f t="shared" si="0"/>
        <v>66.884891229000004</v>
      </c>
      <c r="U7" s="200">
        <f t="shared" ref="U7:V7" si="2">SUM(U8:U9)</f>
        <v>65.670250850000002</v>
      </c>
      <c r="V7" s="200">
        <f t="shared" si="2"/>
        <v>64.050659898999996</v>
      </c>
      <c r="W7" s="200">
        <f t="shared" si="0"/>
        <v>62.261552555000002</v>
      </c>
      <c r="Y7" s="49"/>
      <c r="Z7" s="49"/>
      <c r="AA7" s="49"/>
      <c r="AB7" s="49"/>
      <c r="AC7" s="49"/>
    </row>
    <row r="8" spans="1:29" x14ac:dyDescent="0.25">
      <c r="B8" s="277"/>
      <c r="C8" s="8" t="s">
        <v>3</v>
      </c>
      <c r="D8" s="24" t="s">
        <v>260</v>
      </c>
      <c r="E8" s="25">
        <f>VLOOKUP($D8,result!$A$2:$AW$476,E$5,FALSE)</f>
        <v>88.711934740000004</v>
      </c>
      <c r="F8" s="25">
        <f>VLOOKUP($D8,result!$A$2:$AW$476,F$5,FALSE)</f>
        <v>71.968857380000003</v>
      </c>
      <c r="G8" s="40">
        <f>VLOOKUP($D8,result!$A$2:$AW$476,G$5,FALSE)</f>
        <v>69.919299850000002</v>
      </c>
      <c r="H8" s="25">
        <f>VLOOKUP($D8,result!$A$2:$AW$476,H$5,FALSE)</f>
        <v>68.891625550000001</v>
      </c>
      <c r="I8" s="192">
        <f>VLOOKUP($D8,result!$A$2:$AW$476,I$5,FALSE)</f>
        <v>67.522687719999894</v>
      </c>
      <c r="J8" s="40">
        <f>VLOOKUP($D8,result!$A$2:$AW$476,J$5,FALSE)</f>
        <v>66.794129499999997</v>
      </c>
      <c r="K8" s="25">
        <f>VLOOKUP($D8,result!$A$2:$AW$476,K$5,FALSE)</f>
        <v>66.187658479999996</v>
      </c>
      <c r="L8" s="25">
        <f>VLOOKUP($D8,result!$A$2:$AW$476,L$5,FALSE)</f>
        <v>65.673720880000005</v>
      </c>
      <c r="M8" s="25">
        <f>VLOOKUP($D8,result!$A$2:$AW$476,M$5,FALSE)</f>
        <v>65.282715060000001</v>
      </c>
      <c r="N8" s="192">
        <f>VLOOKUP($D8,result!$A$2:$AW$476,N$5,FALSE)</f>
        <v>64.956804379999994</v>
      </c>
      <c r="O8" s="40">
        <f>VLOOKUP($D8,result!$A$2:$AW$476,O$5,FALSE)</f>
        <v>64.683812380000006</v>
      </c>
      <c r="P8" s="25">
        <f>VLOOKUP($D8,result!$A$2:$AW$476,P$5,FALSE)</f>
        <v>64.453571609999997</v>
      </c>
      <c r="Q8" s="25">
        <f>VLOOKUP($D8,result!$A$2:$AW$476,Q$5,FALSE)</f>
        <v>64.246743230000007</v>
      </c>
      <c r="R8" s="25">
        <f>VLOOKUP($D8,result!$A$2:$AW$476,R$5,FALSE)</f>
        <v>64.050736400000005</v>
      </c>
      <c r="S8" s="192">
        <f>VLOOKUP($D8,result!$A$2:$AW$476,S$5,FALSE)</f>
        <v>63.854770049999999</v>
      </c>
      <c r="T8" s="201">
        <f>VLOOKUP($D8,result!$A$2:$AW$476,T$5,FALSE)</f>
        <v>62.962343840000003</v>
      </c>
      <c r="U8" s="201">
        <f>VLOOKUP($D8,result!$A$2:$AW$476,U$5,FALSE)</f>
        <v>61.942474009999998</v>
      </c>
      <c r="V8" s="201">
        <f>VLOOKUP($D8,result!$A$2:$AW$476,V$5,FALSE)</f>
        <v>60.531668529999997</v>
      </c>
      <c r="W8" s="201">
        <f>VLOOKUP($D8,result!$A$2:$AW$476,W$5,FALSE)</f>
        <v>58.9509957</v>
      </c>
      <c r="Y8" s="49"/>
      <c r="Z8" s="49"/>
      <c r="AA8" s="49"/>
      <c r="AB8" s="49"/>
      <c r="AC8" s="49"/>
    </row>
    <row r="9" spans="1:29" x14ac:dyDescent="0.25">
      <c r="B9" s="278"/>
      <c r="C9" s="9" t="s">
        <v>4</v>
      </c>
      <c r="D9" s="24" t="s">
        <v>277</v>
      </c>
      <c r="E9" s="25">
        <f>VLOOKUP($D9,result!$A$2:$AW$476,E$5,FALSE)</f>
        <v>0.69975178299999996</v>
      </c>
      <c r="F9" s="25">
        <f>VLOOKUP($D9,result!$A$2:$AW$476,F$5,FALSE)</f>
        <v>3.7209147069999999</v>
      </c>
      <c r="G9" s="40">
        <f>VLOOKUP($D9,result!$A$2:$AW$476,G$5,FALSE)</f>
        <v>4.2853233340000001</v>
      </c>
      <c r="H9" s="25">
        <f>VLOOKUP($D9,result!$A$2:$AW$476,H$5,FALSE)</f>
        <v>4.4686907050000002</v>
      </c>
      <c r="I9" s="192">
        <f>VLOOKUP($D9,result!$A$2:$AW$476,I$5,FALSE)</f>
        <v>4.6354406409999998</v>
      </c>
      <c r="J9" s="40">
        <f>VLOOKUP($D9,result!$A$2:$AW$476,J$5,FALSE)</f>
        <v>4.5555899039999996</v>
      </c>
      <c r="K9" s="25">
        <f>VLOOKUP($D9,result!$A$2:$AW$476,K$5,FALSE)</f>
        <v>4.4848554180000004</v>
      </c>
      <c r="L9" s="25">
        <f>VLOOKUP($D9,result!$A$2:$AW$476,L$5,FALSE)</f>
        <v>4.4210785570000004</v>
      </c>
      <c r="M9" s="25">
        <f>VLOOKUP($D9,result!$A$2:$AW$476,M$5,FALSE)</f>
        <v>4.3661642970000001</v>
      </c>
      <c r="N9" s="192">
        <f>VLOOKUP($D9,result!$A$2:$AW$476,N$5,FALSE)</f>
        <v>4.3161035080000003</v>
      </c>
      <c r="O9" s="40">
        <f>VLOOKUP($D9,result!$A$2:$AW$476,O$5,FALSE)</f>
        <v>4.2723999189999997</v>
      </c>
      <c r="P9" s="25">
        <f>VLOOKUP($D9,result!$A$2:$AW$476,P$5,FALSE)</f>
        <v>4.2318712300000003</v>
      </c>
      <c r="Q9" s="25">
        <f>VLOOKUP($D9,result!$A$2:$AW$476,Q$5,FALSE)</f>
        <v>4.193202318</v>
      </c>
      <c r="R9" s="25">
        <f>VLOOKUP($D9,result!$A$2:$AW$476,R$5,FALSE)</f>
        <v>4.155546513</v>
      </c>
      <c r="S9" s="192">
        <f>VLOOKUP($D9,result!$A$2:$AW$476,S$5,FALSE)</f>
        <v>4.1181936400000003</v>
      </c>
      <c r="T9" s="201">
        <f>VLOOKUP($D9,result!$A$2:$AW$476,T$5,FALSE)</f>
        <v>3.922547389</v>
      </c>
      <c r="U9" s="201">
        <f>VLOOKUP($D9,result!$A$2:$AW$476,U$5,FALSE)</f>
        <v>3.7277768400000002</v>
      </c>
      <c r="V9" s="201">
        <f>VLOOKUP($D9,result!$A$2:$AW$476,V$5,FALSE)</f>
        <v>3.5189913690000001</v>
      </c>
      <c r="W9" s="201">
        <f>VLOOKUP($D9,result!$A$2:$AW$476,W$5,FALSE)</f>
        <v>3.3105568550000002</v>
      </c>
      <c r="Y9" s="49"/>
      <c r="Z9" s="49"/>
      <c r="AA9" s="49"/>
      <c r="AB9" s="49"/>
      <c r="AC9" s="49"/>
    </row>
    <row r="10" spans="1:29" ht="15" customHeight="1" x14ac:dyDescent="0.25">
      <c r="B10" s="276" t="s">
        <v>5</v>
      </c>
      <c r="C10" s="6" t="s">
        <v>2</v>
      </c>
      <c r="D10" s="3"/>
      <c r="E10" s="10">
        <f>SUM(E11:E18)</f>
        <v>134.58074493749999</v>
      </c>
      <c r="F10" s="10">
        <f t="shared" ref="F10:W10" si="3">SUM(F11:F18)</f>
        <v>136.5524095431</v>
      </c>
      <c r="G10" s="39">
        <f t="shared" ref="G10:R10" si="4">SUM(G11:G18)</f>
        <v>136.1798562493</v>
      </c>
      <c r="H10" s="10">
        <f t="shared" si="4"/>
        <v>136.17249072679999</v>
      </c>
      <c r="I10" s="193">
        <f t="shared" si="4"/>
        <v>135.37584405120003</v>
      </c>
      <c r="J10" s="39">
        <f t="shared" si="4"/>
        <v>136.7889055583</v>
      </c>
      <c r="K10" s="10">
        <f t="shared" si="4"/>
        <v>137.55517342280004</v>
      </c>
      <c r="L10" s="10">
        <f t="shared" si="4"/>
        <v>138.00820029009998</v>
      </c>
      <c r="M10" s="10">
        <f t="shared" si="4"/>
        <v>138.34029285779999</v>
      </c>
      <c r="N10" s="193">
        <f t="shared" si="4"/>
        <v>138.73374724020002</v>
      </c>
      <c r="O10" s="39">
        <f t="shared" si="4"/>
        <v>139.37844866830002</v>
      </c>
      <c r="P10" s="10">
        <f t="shared" si="4"/>
        <v>140.21934556850002</v>
      </c>
      <c r="Q10" s="10">
        <f t="shared" si="4"/>
        <v>141.21099745960001</v>
      </c>
      <c r="R10" s="10">
        <f t="shared" si="4"/>
        <v>142.32184397190002</v>
      </c>
      <c r="S10" s="193">
        <f t="shared" si="3"/>
        <v>143.51813262409999</v>
      </c>
      <c r="T10" s="202">
        <f t="shared" si="3"/>
        <v>126.00197601580001</v>
      </c>
      <c r="U10" s="202">
        <f t="shared" ref="U10:V10" si="5">SUM(U11:U18)</f>
        <v>110.1115984601</v>
      </c>
      <c r="V10" s="202">
        <f t="shared" si="5"/>
        <v>97.554697741799984</v>
      </c>
      <c r="W10" s="202">
        <f t="shared" si="3"/>
        <v>89.810900007100017</v>
      </c>
      <c r="Y10" s="49"/>
      <c r="Z10" s="49"/>
      <c r="AA10" s="49"/>
      <c r="AB10" s="49"/>
      <c r="AC10" s="49"/>
    </row>
    <row r="11" spans="1:29" x14ac:dyDescent="0.25">
      <c r="B11" s="277"/>
      <c r="C11" s="8" t="s">
        <v>6</v>
      </c>
      <c r="D11" s="8" t="s">
        <v>278</v>
      </c>
      <c r="E11" s="25">
        <f>VLOOKUP($D11,result!$A$2:$AW$476,E$5,FALSE)</f>
        <v>117.9199292</v>
      </c>
      <c r="F11" s="25">
        <f>VLOOKUP($D11,result!$A$2:$AW$476,F$5,FALSE)</f>
        <v>121.0405828</v>
      </c>
      <c r="G11" s="40">
        <f>VLOOKUP($D11,result!$A$2:$AW$476,G$5,FALSE)</f>
        <v>118.0957646</v>
      </c>
      <c r="H11" s="25">
        <f>VLOOKUP($D11,result!$A$2:$AW$476,H$5,FALSE)</f>
        <v>117.0975802</v>
      </c>
      <c r="I11" s="192">
        <f>VLOOKUP($D11,result!$A$2:$AW$476,I$5,FALSE)</f>
        <v>115.35809570000001</v>
      </c>
      <c r="J11" s="40">
        <f>VLOOKUP($D11,result!$A$2:$AW$476,J$5,FALSE)</f>
        <v>116.0418923</v>
      </c>
      <c r="K11" s="25">
        <f>VLOOKUP($D11,result!$A$2:$AW$476,K$5,FALSE)</f>
        <v>116.1289766</v>
      </c>
      <c r="L11" s="25">
        <f>VLOOKUP($D11,result!$A$2:$AW$476,L$5,FALSE)</f>
        <v>115.9039707</v>
      </c>
      <c r="M11" s="25">
        <f>VLOOKUP($D11,result!$A$2:$AW$476,M$5,FALSE)</f>
        <v>115.5282466</v>
      </c>
      <c r="N11" s="192">
        <f>VLOOKUP($D11,result!$A$2:$AW$476,N$5,FALSE)</f>
        <v>115.15141</v>
      </c>
      <c r="O11" s="40">
        <f>VLOOKUP($D11,result!$A$2:$AW$476,O$5,FALSE)</f>
        <v>115.4726192</v>
      </c>
      <c r="P11" s="25">
        <f>VLOOKUP($D11,result!$A$2:$AW$476,P$5,FALSE)</f>
        <v>115.941827</v>
      </c>
      <c r="Q11" s="25">
        <f>VLOOKUP($D11,result!$A$2:$AW$476,Q$5,FALSE)</f>
        <v>116.5199581</v>
      </c>
      <c r="R11" s="25">
        <f>VLOOKUP($D11,result!$A$2:$AW$476,R$5,FALSE)</f>
        <v>117.1795626</v>
      </c>
      <c r="S11" s="192">
        <f>VLOOKUP($D11,result!$A$2:$AW$476,S$5,FALSE)</f>
        <v>117.89151889999999</v>
      </c>
      <c r="T11" s="201">
        <f>VLOOKUP($D11,result!$A$2:$AW$476,T$5,FALSE)</f>
        <v>92.358807549999995</v>
      </c>
      <c r="U11" s="201">
        <f>VLOOKUP($D11,result!$A$2:$AW$476,U$5,FALSE)</f>
        <v>67.653823419999995</v>
      </c>
      <c r="V11" s="201">
        <f>VLOOKUP($D11,result!$A$2:$AW$476,V$5,FALSE)</f>
        <v>46.165733039999999</v>
      </c>
      <c r="W11" s="201">
        <f>VLOOKUP($D11,result!$A$2:$AW$476,W$5,FALSE)</f>
        <v>29.60713836</v>
      </c>
      <c r="Y11" s="49"/>
      <c r="Z11" s="49"/>
      <c r="AA11" s="49"/>
      <c r="AB11" s="49"/>
      <c r="AC11" s="49"/>
    </row>
    <row r="12" spans="1:29" x14ac:dyDescent="0.25">
      <c r="B12" s="277"/>
      <c r="C12" s="8" t="s">
        <v>7</v>
      </c>
      <c r="D12" s="8" t="s">
        <v>279</v>
      </c>
      <c r="E12" s="25">
        <f>VLOOKUP($D12,result!$A$2:$AW$476,E$5,FALSE)</f>
        <v>1.314874764</v>
      </c>
      <c r="F12" s="25">
        <f>VLOOKUP($D12,result!$A$2:$AW$476,F$5,FALSE)</f>
        <v>0.58021975049999996</v>
      </c>
      <c r="G12" s="40">
        <f>VLOOKUP($D12,result!$A$2:$AW$476,G$5,FALSE)</f>
        <v>0.43657806399999999</v>
      </c>
      <c r="H12" s="25">
        <f>VLOOKUP($D12,result!$A$2:$AW$476,H$5,FALSE)</f>
        <v>0.39704378080000002</v>
      </c>
      <c r="I12" s="192">
        <f>VLOOKUP($D12,result!$A$2:$AW$476,I$5,FALSE)</f>
        <v>0.35878759519999998</v>
      </c>
      <c r="J12" s="40">
        <f>VLOOKUP($D12,result!$A$2:$AW$476,J$5,FALSE)</f>
        <v>0.36266042129999998</v>
      </c>
      <c r="K12" s="25">
        <f>VLOOKUP($D12,result!$A$2:$AW$476,K$5,FALSE)</f>
        <v>0.36469617780000002</v>
      </c>
      <c r="L12" s="25">
        <f>VLOOKUP($D12,result!$A$2:$AW$476,L$5,FALSE)</f>
        <v>0.36576599809999999</v>
      </c>
      <c r="M12" s="25">
        <f>VLOOKUP($D12,result!$A$2:$AW$476,M$5,FALSE)</f>
        <v>0.36636726980000001</v>
      </c>
      <c r="N12" s="192">
        <f>VLOOKUP($D12,result!$A$2:$AW$476,N$5,FALSE)</f>
        <v>0.36696969419999997</v>
      </c>
      <c r="O12" s="40">
        <f>VLOOKUP($D12,result!$A$2:$AW$476,O$5,FALSE)</f>
        <v>0.3674037993</v>
      </c>
      <c r="P12" s="25">
        <f>VLOOKUP($D12,result!$A$2:$AW$476,P$5,FALSE)</f>
        <v>0.3683131925</v>
      </c>
      <c r="Q12" s="25">
        <f>VLOOKUP($D12,result!$A$2:$AW$476,Q$5,FALSE)</f>
        <v>0.3695717006</v>
      </c>
      <c r="R12" s="25">
        <f>VLOOKUP($D12,result!$A$2:$AW$476,R$5,FALSE)</f>
        <v>0.37109079389999999</v>
      </c>
      <c r="S12" s="192">
        <f>VLOOKUP($D12,result!$A$2:$AW$476,S$5,FALSE)</f>
        <v>0.37277723210000002</v>
      </c>
      <c r="T12" s="201">
        <f>VLOOKUP($D12,result!$A$2:$AW$476,T$5,FALSE)</f>
        <v>0.40935265780000002</v>
      </c>
      <c r="U12" s="201">
        <f>VLOOKUP($D12,result!$A$2:$AW$476,U$5,FALSE)</f>
        <v>0.42062107809999999</v>
      </c>
      <c r="V12" s="201">
        <f>VLOOKUP($D12,result!$A$2:$AW$476,V$5,FALSE)</f>
        <v>0.40294282580000002</v>
      </c>
      <c r="W12" s="201">
        <f>VLOOKUP($D12,result!$A$2:$AW$476,W$5,FALSE)</f>
        <v>0.36308734110000002</v>
      </c>
      <c r="Y12" s="49"/>
      <c r="Z12" s="49"/>
      <c r="AA12" s="49"/>
      <c r="AB12" s="49"/>
      <c r="AC12" s="49"/>
    </row>
    <row r="13" spans="1:29" x14ac:dyDescent="0.25">
      <c r="B13" s="277"/>
      <c r="C13" s="8" t="s">
        <v>8</v>
      </c>
      <c r="D13" s="8" t="s">
        <v>280</v>
      </c>
      <c r="E13" s="25">
        <f>VLOOKUP($D13,result!$A$2:$AW$476,E$5,FALSE)</f>
        <v>3.5694496180000002</v>
      </c>
      <c r="F13" s="25">
        <f>VLOOKUP($D13,result!$A$2:$AW$476,F$5,FALSE)</f>
        <v>2.593697889</v>
      </c>
      <c r="G13" s="40">
        <f>VLOOKUP($D13,result!$A$2:$AW$476,G$5,FALSE)</f>
        <v>3.5800649039999999</v>
      </c>
      <c r="H13" s="25">
        <f>VLOOKUP($D13,result!$A$2:$AW$476,H$5,FALSE)</f>
        <v>3.9837791330000001</v>
      </c>
      <c r="I13" s="192">
        <f>VLOOKUP($D13,result!$A$2:$AW$476,I$5,FALSE)</f>
        <v>4.4037655420000004</v>
      </c>
      <c r="J13" s="40">
        <f>VLOOKUP($D13,result!$A$2:$AW$476,J$5,FALSE)</f>
        <v>4.4056907939999999</v>
      </c>
      <c r="K13" s="25">
        <f>VLOOKUP($D13,result!$A$2:$AW$476,K$5,FALSE)</f>
        <v>4.3847427200000002</v>
      </c>
      <c r="L13" s="25">
        <f>VLOOKUP($D13,result!$A$2:$AW$476,L$5,FALSE)</f>
        <v>4.3519790949999999</v>
      </c>
      <c r="M13" s="25">
        <f>VLOOKUP($D13,result!$A$2:$AW$476,M$5,FALSE)</f>
        <v>4.313618677</v>
      </c>
      <c r="N13" s="192">
        <f>VLOOKUP($D13,result!$A$2:$AW$476,N$5,FALSE)</f>
        <v>4.2753085569999998</v>
      </c>
      <c r="O13" s="40">
        <f>VLOOKUP($D13,result!$A$2:$AW$476,O$5,FALSE)</f>
        <v>4.2324852699999997</v>
      </c>
      <c r="P13" s="25">
        <f>VLOOKUP($D13,result!$A$2:$AW$476,P$5,FALSE)</f>
        <v>4.195205219</v>
      </c>
      <c r="Q13" s="25">
        <f>VLOOKUP($D13,result!$A$2:$AW$476,Q$5,FALSE)</f>
        <v>4.1618634349999999</v>
      </c>
      <c r="R13" s="25">
        <f>VLOOKUP($D13,result!$A$2:$AW$476,R$5,FALSE)</f>
        <v>4.1313406759999998</v>
      </c>
      <c r="S13" s="192">
        <f>VLOOKUP($D13,result!$A$2:$AW$476,S$5,FALSE)</f>
        <v>4.1025124389999998</v>
      </c>
      <c r="T13" s="201">
        <f>VLOOKUP($D13,result!$A$2:$AW$476,T$5,FALSE)</f>
        <v>4.5534557339999999</v>
      </c>
      <c r="U13" s="201">
        <f>VLOOKUP($D13,result!$A$2:$AW$476,U$5,FALSE)</f>
        <v>4.7259822189999996</v>
      </c>
      <c r="V13" s="201">
        <f>VLOOKUP($D13,result!$A$2:$AW$476,V$5,FALSE)</f>
        <v>4.5698439970000004</v>
      </c>
      <c r="W13" s="201">
        <f>VLOOKUP($D13,result!$A$2:$AW$476,W$5,FALSE)</f>
        <v>4.1534484840000001</v>
      </c>
      <c r="Y13" s="49"/>
      <c r="Z13" s="49"/>
      <c r="AA13" s="49"/>
      <c r="AB13" s="49"/>
      <c r="AC13" s="49"/>
    </row>
    <row r="14" spans="1:29" x14ac:dyDescent="0.25">
      <c r="B14" s="277"/>
      <c r="C14" s="8" t="s">
        <v>9</v>
      </c>
      <c r="D14" s="8" t="s">
        <v>281</v>
      </c>
      <c r="E14" s="25">
        <f>VLOOKUP($D14,result!$A$2:$AW$476,E$5,FALSE)</f>
        <v>5.2394246329999996</v>
      </c>
      <c r="F14" s="25">
        <f>VLOOKUP($D14,result!$A$2:$AW$476,F$5,FALSE)</f>
        <v>3.0482045879999999</v>
      </c>
      <c r="G14" s="40">
        <f>VLOOKUP($D14,result!$A$2:$AW$476,G$5,FALSE)</f>
        <v>2.9490833570000001</v>
      </c>
      <c r="H14" s="25">
        <f>VLOOKUP($D14,result!$A$2:$AW$476,H$5,FALSE)</f>
        <v>2.879317264</v>
      </c>
      <c r="I14" s="192">
        <f>VLOOKUP($D14,result!$A$2:$AW$476,I$5,FALSE)</f>
        <v>2.7795242259999999</v>
      </c>
      <c r="J14" s="40">
        <f>VLOOKUP($D14,result!$A$2:$AW$476,J$5,FALSE)</f>
        <v>2.8614292730000002</v>
      </c>
      <c r="K14" s="25">
        <f>VLOOKUP($D14,result!$A$2:$AW$476,K$5,FALSE)</f>
        <v>2.9304150139999998</v>
      </c>
      <c r="L14" s="25">
        <f>VLOOKUP($D14,result!$A$2:$AW$476,L$5,FALSE)</f>
        <v>2.992822361</v>
      </c>
      <c r="M14" s="25">
        <f>VLOOKUP($D14,result!$A$2:$AW$476,M$5,FALSE)</f>
        <v>3.052375407</v>
      </c>
      <c r="N14" s="192">
        <f>VLOOKUP($D14,result!$A$2:$AW$476,N$5,FALSE)</f>
        <v>3.1128519020000001</v>
      </c>
      <c r="O14" s="40">
        <f>VLOOKUP($D14,result!$A$2:$AW$476,O$5,FALSE)</f>
        <v>3.0801536239999998</v>
      </c>
      <c r="P14" s="25">
        <f>VLOOKUP($D14,result!$A$2:$AW$476,P$5,FALSE)</f>
        <v>3.0514651279999998</v>
      </c>
      <c r="Q14" s="25">
        <f>VLOOKUP($D14,result!$A$2:$AW$476,Q$5,FALSE)</f>
        <v>3.0256134970000002</v>
      </c>
      <c r="R14" s="25">
        <f>VLOOKUP($D14,result!$A$2:$AW$476,R$5,FALSE)</f>
        <v>3.0017808590000001</v>
      </c>
      <c r="S14" s="192">
        <f>VLOOKUP($D14,result!$A$2:$AW$476,S$5,FALSE)</f>
        <v>2.9791470430000002</v>
      </c>
      <c r="T14" s="201">
        <f>VLOOKUP($D14,result!$A$2:$AW$476,T$5,FALSE)</f>
        <v>3.2965233729999999</v>
      </c>
      <c r="U14" s="201">
        <f>VLOOKUP($D14,result!$A$2:$AW$476,U$5,FALSE)</f>
        <v>3.4114451180000001</v>
      </c>
      <c r="V14" s="201">
        <f>VLOOKUP($D14,result!$A$2:$AW$476,V$5,FALSE)</f>
        <v>3.2895891669999999</v>
      </c>
      <c r="W14" s="201">
        <f>VLOOKUP($D14,result!$A$2:$AW$476,W$5,FALSE)</f>
        <v>2.9820213180000001</v>
      </c>
      <c r="Y14" s="49"/>
      <c r="Z14" s="49"/>
      <c r="AA14" s="49"/>
      <c r="AB14" s="49"/>
      <c r="AC14" s="49"/>
    </row>
    <row r="15" spans="1:29" x14ac:dyDescent="0.25">
      <c r="B15" s="277"/>
      <c r="C15" s="8" t="s">
        <v>10</v>
      </c>
      <c r="D15" s="8" t="s">
        <v>282</v>
      </c>
      <c r="E15" s="25">
        <f>VLOOKUP($D15,result!$A$2:$AW$476,E$5,FALSE)</f>
        <v>0.36666188119999998</v>
      </c>
      <c r="F15" s="25">
        <f>VLOOKUP($D15,result!$A$2:$AW$476,F$5,FALSE)</f>
        <v>1.661324558</v>
      </c>
      <c r="G15" s="40">
        <f>VLOOKUP($D15,result!$A$2:$AW$476,G$5,FALSE)</f>
        <v>2.4684273449999998</v>
      </c>
      <c r="H15" s="25">
        <f>VLOOKUP($D15,result!$A$2:$AW$476,H$5,FALSE)</f>
        <v>2.8164084759999999</v>
      </c>
      <c r="I15" s="192">
        <f>VLOOKUP($D15,result!$A$2:$AW$476,I$5,FALSE)</f>
        <v>3.1929598979999998</v>
      </c>
      <c r="J15" s="40">
        <f>VLOOKUP($D15,result!$A$2:$AW$476,J$5,FALSE)</f>
        <v>3.5420648510000001</v>
      </c>
      <c r="K15" s="25">
        <f>VLOOKUP($D15,result!$A$2:$AW$476,K$5,FALSE)</f>
        <v>3.909199267</v>
      </c>
      <c r="L15" s="25">
        <f>VLOOKUP($D15,result!$A$2:$AW$476,L$5,FALSE)</f>
        <v>4.3028888370000002</v>
      </c>
      <c r="M15" s="25">
        <f>VLOOKUP($D15,result!$A$2:$AW$476,M$5,FALSE)</f>
        <v>4.7301358240000004</v>
      </c>
      <c r="N15" s="192">
        <f>VLOOKUP($D15,result!$A$2:$AW$476,N$5,FALSE)</f>
        <v>5.199807184</v>
      </c>
      <c r="O15" s="40">
        <f>VLOOKUP($D15,result!$A$2:$AW$476,O$5,FALSE)</f>
        <v>5.4127704310000002</v>
      </c>
      <c r="P15" s="25">
        <f>VLOOKUP($D15,result!$A$2:$AW$476,P$5,FALSE)</f>
        <v>5.6417276110000003</v>
      </c>
      <c r="Q15" s="25">
        <f>VLOOKUP($D15,result!$A$2:$AW$476,Q$5,FALSE)</f>
        <v>5.8858931029999999</v>
      </c>
      <c r="R15" s="25">
        <f>VLOOKUP($D15,result!$A$2:$AW$476,R$5,FALSE)</f>
        <v>6.1448687919999996</v>
      </c>
      <c r="S15" s="192">
        <f>VLOOKUP($D15,result!$A$2:$AW$476,S$5,FALSE)</f>
        <v>6.4180121310000002</v>
      </c>
      <c r="T15" s="201">
        <f>VLOOKUP($D15,result!$A$2:$AW$476,T$5,FALSE)</f>
        <v>9.5071584970000007</v>
      </c>
      <c r="U15" s="201">
        <f>VLOOKUP($D15,result!$A$2:$AW$476,U$5,FALSE)</f>
        <v>13.1764758</v>
      </c>
      <c r="V15" s="201">
        <f>VLOOKUP($D15,result!$A$2:$AW$476,V$5,FALSE)</f>
        <v>17.023971759999998</v>
      </c>
      <c r="W15" s="201">
        <f>VLOOKUP($D15,result!$A$2:$AW$476,W$5,FALSE)</f>
        <v>20.686777079999999</v>
      </c>
      <c r="Y15" s="49"/>
      <c r="Z15" s="49"/>
      <c r="AA15" s="49"/>
      <c r="AB15" s="49"/>
      <c r="AC15" s="49"/>
    </row>
    <row r="16" spans="1:29" x14ac:dyDescent="0.25">
      <c r="B16" s="277"/>
      <c r="C16" s="8" t="s">
        <v>11</v>
      </c>
      <c r="D16" s="8" t="s">
        <v>283</v>
      </c>
      <c r="E16" s="25">
        <f>VLOOKUP($D16,result!$A$2:$AW$476,E$5,FALSE)</f>
        <v>8.2498923299999999E-2</v>
      </c>
      <c r="F16" s="25">
        <f>VLOOKUP($D16,result!$A$2:$AW$476,F$5,FALSE)</f>
        <v>0.58264463160000002</v>
      </c>
      <c r="G16" s="40">
        <f>VLOOKUP($D16,result!$A$2:$AW$476,G$5,FALSE)</f>
        <v>0.95111554529999998</v>
      </c>
      <c r="H16" s="25">
        <f>VLOOKUP($D16,result!$A$2:$AW$476,H$5,FALSE)</f>
        <v>1.119772496</v>
      </c>
      <c r="I16" s="192">
        <f>VLOOKUP($D16,result!$A$2:$AW$476,I$5,FALSE)</f>
        <v>1.3099322659999999</v>
      </c>
      <c r="J16" s="40">
        <f>VLOOKUP($D16,result!$A$2:$AW$476,J$5,FALSE)</f>
        <v>1.44581527</v>
      </c>
      <c r="K16" s="25">
        <f>VLOOKUP($D16,result!$A$2:$AW$476,K$5,FALSE)</f>
        <v>1.587614404</v>
      </c>
      <c r="L16" s="25">
        <f>VLOOKUP($D16,result!$A$2:$AW$476,L$5,FALSE)</f>
        <v>1.738674447</v>
      </c>
      <c r="M16" s="25">
        <f>VLOOKUP($D16,result!$A$2:$AW$476,M$5,FALSE)</f>
        <v>1.9016591599999999</v>
      </c>
      <c r="N16" s="192">
        <f>VLOOKUP($D16,result!$A$2:$AW$476,N$5,FALSE)</f>
        <v>2.0799228740000002</v>
      </c>
      <c r="O16" s="40">
        <f>VLOOKUP($D16,result!$A$2:$AW$476,O$5,FALSE)</f>
        <v>2.2167162440000001</v>
      </c>
      <c r="P16" s="25">
        <f>VLOOKUP($D16,result!$A$2:$AW$476,P$5,FALSE)</f>
        <v>2.3655553509999998</v>
      </c>
      <c r="Q16" s="25">
        <f>VLOOKUP($D16,result!$A$2:$AW$476,Q$5,FALSE)</f>
        <v>2.5267593129999999</v>
      </c>
      <c r="R16" s="25">
        <f>VLOOKUP($D16,result!$A$2:$AW$476,R$5,FALSE)</f>
        <v>2.7008136720000002</v>
      </c>
      <c r="S16" s="192">
        <f>VLOOKUP($D16,result!$A$2:$AW$476,S$5,FALSE)</f>
        <v>2.8881054590000002</v>
      </c>
      <c r="T16" s="201">
        <f>VLOOKUP($D16,result!$A$2:$AW$476,T$5,FALSE)</f>
        <v>5.1004905620000001</v>
      </c>
      <c r="U16" s="201">
        <f>VLOOKUP($D16,result!$A$2:$AW$476,U$5,FALSE)</f>
        <v>8.427702236</v>
      </c>
      <c r="V16" s="201">
        <f>VLOOKUP($D16,result!$A$2:$AW$476,V$5,FALSE)</f>
        <v>12.9813394</v>
      </c>
      <c r="W16" s="201">
        <f>VLOOKUP($D16,result!$A$2:$AW$476,W$5,FALSE)</f>
        <v>18.806160980000001</v>
      </c>
      <c r="Y16" s="49"/>
      <c r="Z16" s="49"/>
      <c r="AA16" s="49"/>
      <c r="AB16" s="49"/>
      <c r="AC16" s="49"/>
    </row>
    <row r="17" spans="2:29" x14ac:dyDescent="0.25">
      <c r="B17" s="277"/>
      <c r="C17" s="8" t="s">
        <v>12</v>
      </c>
      <c r="D17" s="8" t="s">
        <v>284</v>
      </c>
      <c r="E17" s="25">
        <f>VLOOKUP($D17,result!$A$2:$AW$476,E$5,FALSE)</f>
        <v>4.6250390289999999</v>
      </c>
      <c r="F17" s="25">
        <f>VLOOKUP($D17,result!$A$2:$AW$476,F$5,FALSE)</f>
        <v>4.7153332680000002</v>
      </c>
      <c r="G17" s="40">
        <f>VLOOKUP($D17,result!$A$2:$AW$476,G$5,FALSE)</f>
        <v>4.9094946879999997</v>
      </c>
      <c r="H17" s="25">
        <f>VLOOKUP($D17,result!$A$2:$AW$476,H$5,FALSE)</f>
        <v>4.9691845069999996</v>
      </c>
      <c r="I17" s="192">
        <f>VLOOKUP($D17,result!$A$2:$AW$476,I$5,FALSE)</f>
        <v>4.9941167640000002</v>
      </c>
      <c r="J17" s="40">
        <f>VLOOKUP($D17,result!$A$2:$AW$476,J$5,FALSE)</f>
        <v>5.0020955850000002</v>
      </c>
      <c r="K17" s="25">
        <f>VLOOKUP($D17,result!$A$2:$AW$476,K$5,FALSE)</f>
        <v>4.9844074540000003</v>
      </c>
      <c r="L17" s="25">
        <f>VLOOKUP($D17,result!$A$2:$AW$476,L$5,FALSE)</f>
        <v>4.9535449089999997</v>
      </c>
      <c r="M17" s="25">
        <f>VLOOKUP($D17,result!$A$2:$AW$476,M$5,FALSE)</f>
        <v>4.9165429759999997</v>
      </c>
      <c r="N17" s="192">
        <f>VLOOKUP($D17,result!$A$2:$AW$476,N$5,FALSE)</f>
        <v>4.87981905</v>
      </c>
      <c r="O17" s="40">
        <f>VLOOKUP($D17,result!$A$2:$AW$476,O$5,FALSE)</f>
        <v>4.873048797</v>
      </c>
      <c r="P17" s="25">
        <f>VLOOKUP($D17,result!$A$2:$AW$476,P$5,FALSE)</f>
        <v>4.8725683550000003</v>
      </c>
      <c r="Q17" s="25">
        <f>VLOOKUP($D17,result!$A$2:$AW$476,Q$5,FALSE)</f>
        <v>4.8766644110000001</v>
      </c>
      <c r="R17" s="25">
        <f>VLOOKUP($D17,result!$A$2:$AW$476,R$5,FALSE)</f>
        <v>4.8841364460000003</v>
      </c>
      <c r="S17" s="192">
        <f>VLOOKUP($D17,result!$A$2:$AW$476,S$5,FALSE)</f>
        <v>4.8937342499999996</v>
      </c>
      <c r="T17" s="201">
        <f>VLOOKUP($D17,result!$A$2:$AW$476,T$5,FALSE)</f>
        <v>5.6293390790000002</v>
      </c>
      <c r="U17" s="201">
        <f>VLOOKUP($D17,result!$A$2:$AW$476,U$5,FALSE)</f>
        <v>6.0586068239999999</v>
      </c>
      <c r="V17" s="201">
        <f>VLOOKUP($D17,result!$A$2:$AW$476,V$5,FALSE)</f>
        <v>6.0785671370000003</v>
      </c>
      <c r="W17" s="201">
        <f>VLOOKUP($D17,result!$A$2:$AW$476,W$5,FALSE)</f>
        <v>5.7358790989999999</v>
      </c>
      <c r="Y17" s="49"/>
      <c r="Z17" s="49"/>
      <c r="AA17" s="49"/>
      <c r="AB17" s="49"/>
      <c r="AC17" s="49"/>
    </row>
    <row r="18" spans="2:29" x14ac:dyDescent="0.25">
      <c r="B18" s="278"/>
      <c r="C18" s="9" t="s">
        <v>13</v>
      </c>
      <c r="D18" s="8" t="s">
        <v>285</v>
      </c>
      <c r="E18" s="26">
        <f>VLOOKUP($D18,result!$A$2:$AW$476,E$5,FALSE)</f>
        <v>1.4628668890000001</v>
      </c>
      <c r="F18" s="26">
        <f>VLOOKUP($D18,result!$A$2:$AW$476,F$5,FALSE)</f>
        <v>2.3304020580000002</v>
      </c>
      <c r="G18" s="194">
        <f>VLOOKUP($D18,result!$A$2:$AW$476,G$5,FALSE)</f>
        <v>2.7893277460000001</v>
      </c>
      <c r="H18" s="26">
        <f>VLOOKUP($D18,result!$A$2:$AW$476,H$5,FALSE)</f>
        <v>2.9094048699999999</v>
      </c>
      <c r="I18" s="195">
        <f>VLOOKUP($D18,result!$A$2:$AW$476,I$5,FALSE)</f>
        <v>2.97866206</v>
      </c>
      <c r="J18" s="194">
        <f>VLOOKUP($D18,result!$A$2:$AW$476,J$5,FALSE)</f>
        <v>3.1272570640000001</v>
      </c>
      <c r="K18" s="26">
        <f>VLOOKUP($D18,result!$A$2:$AW$476,K$5,FALSE)</f>
        <v>3.2651217859999999</v>
      </c>
      <c r="L18" s="26">
        <f>VLOOKUP($D18,result!$A$2:$AW$476,L$5,FALSE)</f>
        <v>3.398553943</v>
      </c>
      <c r="M18" s="26">
        <f>VLOOKUP($D18,result!$A$2:$AW$476,M$5,FALSE)</f>
        <v>3.531346944</v>
      </c>
      <c r="N18" s="195">
        <f>VLOOKUP($D18,result!$A$2:$AW$476,N$5,FALSE)</f>
        <v>3.6676579789999999</v>
      </c>
      <c r="O18" s="194">
        <f>VLOOKUP($D18,result!$A$2:$AW$476,O$5,FALSE)</f>
        <v>3.7232513030000001</v>
      </c>
      <c r="P18" s="26">
        <f>VLOOKUP($D18,result!$A$2:$AW$476,P$5,FALSE)</f>
        <v>3.7826837119999999</v>
      </c>
      <c r="Q18" s="26">
        <f>VLOOKUP($D18,result!$A$2:$AW$476,Q$5,FALSE)</f>
        <v>3.8446739000000001</v>
      </c>
      <c r="R18" s="26">
        <f>VLOOKUP($D18,result!$A$2:$AW$476,R$5,FALSE)</f>
        <v>3.9082501330000001</v>
      </c>
      <c r="S18" s="195">
        <f>VLOOKUP($D18,result!$A$2:$AW$476,S$5,FALSE)</f>
        <v>3.97232517</v>
      </c>
      <c r="T18" s="203">
        <f>VLOOKUP($D18,result!$A$2:$AW$476,T$5,FALSE)</f>
        <v>5.1468485629999998</v>
      </c>
      <c r="U18" s="203">
        <f>VLOOKUP($D18,result!$A$2:$AW$476,U$5,FALSE)</f>
        <v>6.2369417650000001</v>
      </c>
      <c r="V18" s="203">
        <f>VLOOKUP($D18,result!$A$2:$AW$476,V$5,FALSE)</f>
        <v>7.0427104150000002</v>
      </c>
      <c r="W18" s="203">
        <f>VLOOKUP($D18,result!$A$2:$AW$476,W$5,FALSE)</f>
        <v>7.476387345</v>
      </c>
      <c r="Y18" s="49"/>
      <c r="Z18" s="49"/>
      <c r="AA18" s="49"/>
      <c r="AB18" s="49"/>
      <c r="AC18" s="49"/>
    </row>
    <row r="19" spans="2:29" ht="15" customHeight="1" x14ac:dyDescent="0.25">
      <c r="B19" s="276" t="s">
        <v>428</v>
      </c>
      <c r="C19" s="6" t="s">
        <v>2</v>
      </c>
      <c r="D19" s="3"/>
      <c r="E19" s="7">
        <f>SUM(E20:E25)</f>
        <v>38.297633843299991</v>
      </c>
      <c r="F19" s="7">
        <f t="shared" ref="F19:W19" si="6">SUM(F20:F25)</f>
        <v>37.313743016000004</v>
      </c>
      <c r="G19" s="190">
        <f t="shared" ref="G19:R19" si="7">SUM(G20:G25)</f>
        <v>36.879175597299998</v>
      </c>
      <c r="H19" s="7">
        <f t="shared" si="7"/>
        <v>35.952186230400009</v>
      </c>
      <c r="I19" s="191">
        <f t="shared" si="7"/>
        <v>34.766160576900006</v>
      </c>
      <c r="J19" s="190">
        <f t="shared" si="7"/>
        <v>33.781317614300001</v>
      </c>
      <c r="K19" s="7">
        <f t="shared" si="7"/>
        <v>32.999340596499998</v>
      </c>
      <c r="L19" s="7">
        <f t="shared" si="7"/>
        <v>32.366768950100003</v>
      </c>
      <c r="M19" s="7">
        <f t="shared" si="7"/>
        <v>31.805550851499998</v>
      </c>
      <c r="N19" s="191">
        <f t="shared" si="7"/>
        <v>31.298508263799999</v>
      </c>
      <c r="O19" s="190">
        <f t="shared" si="7"/>
        <v>30.859539633499999</v>
      </c>
      <c r="P19" s="7">
        <f t="shared" si="7"/>
        <v>30.465304951099998</v>
      </c>
      <c r="Q19" s="7">
        <f t="shared" si="7"/>
        <v>30.104113128000005</v>
      </c>
      <c r="R19" s="7">
        <f t="shared" si="7"/>
        <v>29.769187704700002</v>
      </c>
      <c r="S19" s="191">
        <f t="shared" si="6"/>
        <v>29.454868183200002</v>
      </c>
      <c r="T19" s="200">
        <f t="shared" si="6"/>
        <v>28.8947944994</v>
      </c>
      <c r="U19" s="200">
        <f t="shared" ref="U19:V19" si="8">SUM(U20:U25)</f>
        <v>28.698657662000002</v>
      </c>
      <c r="V19" s="200">
        <f t="shared" si="8"/>
        <v>28.582777459400003</v>
      </c>
      <c r="W19" s="200">
        <f t="shared" si="6"/>
        <v>28.572194286600002</v>
      </c>
      <c r="Y19" s="49"/>
      <c r="Z19" s="49"/>
      <c r="AA19" s="49"/>
      <c r="AB19" s="49"/>
      <c r="AC19" s="49"/>
    </row>
    <row r="20" spans="2:29" x14ac:dyDescent="0.25">
      <c r="B20" s="277"/>
      <c r="C20" s="8" t="s">
        <v>15</v>
      </c>
      <c r="D20" s="8" t="s">
        <v>286</v>
      </c>
      <c r="E20" s="25">
        <f>VLOOKUP($D20,result!$A$2:$AW$476,E$5,FALSE)</f>
        <v>35.15864741</v>
      </c>
      <c r="F20" s="25">
        <f>VLOOKUP($D20,result!$A$2:$AW$476,F$5,FALSE)</f>
        <v>32.057365220000001</v>
      </c>
      <c r="G20" s="40">
        <f>VLOOKUP($D20,result!$A$2:$AW$476,G$5,FALSE)</f>
        <v>31.05560272</v>
      </c>
      <c r="H20" s="25">
        <f>VLOOKUP($D20,result!$A$2:$AW$476,H$5,FALSE)</f>
        <v>30.053973559999999</v>
      </c>
      <c r="I20" s="192">
        <f>VLOOKUP($D20,result!$A$2:$AW$476,I$5,FALSE)</f>
        <v>28.84021173</v>
      </c>
      <c r="J20" s="40">
        <f>VLOOKUP($D20,result!$A$2:$AW$476,J$5,FALSE)</f>
        <v>27.799094610000001</v>
      </c>
      <c r="K20" s="25">
        <f>VLOOKUP($D20,result!$A$2:$AW$476,K$5,FALSE)</f>
        <v>26.928678049999998</v>
      </c>
      <c r="L20" s="25">
        <f>VLOOKUP($D20,result!$A$2:$AW$476,L$5,FALSE)</f>
        <v>26.181954900000001</v>
      </c>
      <c r="M20" s="25">
        <f>VLOOKUP($D20,result!$A$2:$AW$476,M$5,FALSE)</f>
        <v>25.493508479999999</v>
      </c>
      <c r="N20" s="192">
        <f>VLOOKUP($D20,result!$A$2:$AW$476,N$5,FALSE)</f>
        <v>24.848430069999999</v>
      </c>
      <c r="O20" s="40">
        <f>VLOOKUP($D20,result!$A$2:$AW$476,O$5,FALSE)</f>
        <v>24.351911260000001</v>
      </c>
      <c r="P20" s="25">
        <f>VLOOKUP($D20,result!$A$2:$AW$476,P$5,FALSE)</f>
        <v>23.891690239999999</v>
      </c>
      <c r="Q20" s="25">
        <f>VLOOKUP($D20,result!$A$2:$AW$476,Q$5,FALSE)</f>
        <v>23.45809508</v>
      </c>
      <c r="R20" s="25">
        <f>VLOOKUP($D20,result!$A$2:$AW$476,R$5,FALSE)</f>
        <v>23.045473449999999</v>
      </c>
      <c r="S20" s="192">
        <f>VLOOKUP($D20,result!$A$2:$AW$476,S$5,FALSE)</f>
        <v>22.649155480000001</v>
      </c>
      <c r="T20" s="201">
        <f>VLOOKUP($D20,result!$A$2:$AW$476,T$5,FALSE)</f>
        <v>21.93961041</v>
      </c>
      <c r="U20" s="201">
        <f>VLOOKUP($D20,result!$A$2:$AW$476,U$5,FALSE)</f>
        <v>21.50294087</v>
      </c>
      <c r="V20" s="201">
        <f>VLOOKUP($D20,result!$A$2:$AW$476,V$5,FALSE)</f>
        <v>21.118539470000002</v>
      </c>
      <c r="W20" s="201">
        <f>VLOOKUP($D20,result!$A$2:$AW$476,W$5,FALSE)</f>
        <v>20.801996469999999</v>
      </c>
      <c r="Y20" s="49"/>
      <c r="Z20" s="49"/>
      <c r="AA20" s="49"/>
      <c r="AB20" s="49"/>
      <c r="AC20" s="49"/>
    </row>
    <row r="21" spans="2:29" x14ac:dyDescent="0.25">
      <c r="B21" s="277"/>
      <c r="C21" s="8" t="s">
        <v>16</v>
      </c>
      <c r="D21" s="8" t="s">
        <v>287</v>
      </c>
      <c r="E21" s="25">
        <f>VLOOKUP($D21,result!$A$2:$AW$476,E$5,FALSE)</f>
        <v>1.5994835329999999</v>
      </c>
      <c r="F21" s="25">
        <f>VLOOKUP($D21,result!$A$2:$AW$476,F$5,FALSE)</f>
        <v>3.1983948500000001</v>
      </c>
      <c r="G21" s="40">
        <f>VLOOKUP($D21,result!$A$2:$AW$476,G$5,FALSE)</f>
        <v>3.482894065</v>
      </c>
      <c r="H21" s="25">
        <f>VLOOKUP($D21,result!$A$2:$AW$476,H$5,FALSE)</f>
        <v>3.5046455220000001</v>
      </c>
      <c r="I21" s="192">
        <f>VLOOKUP($D21,result!$A$2:$AW$476,I$5,FALSE)</f>
        <v>3.4969338790000002</v>
      </c>
      <c r="J21" s="40">
        <f>VLOOKUP($D21,result!$A$2:$AW$476,J$5,FALSE)</f>
        <v>3.5670195179999999</v>
      </c>
      <c r="K21" s="25">
        <f>VLOOKUP($D21,result!$A$2:$AW$476,K$5,FALSE)</f>
        <v>3.6565869740000001</v>
      </c>
      <c r="L21" s="25">
        <f>VLOOKUP($D21,result!$A$2:$AW$476,L$5,FALSE)</f>
        <v>3.7622631179999999</v>
      </c>
      <c r="M21" s="25">
        <f>VLOOKUP($D21,result!$A$2:$AW$476,M$5,FALSE)</f>
        <v>3.876708131</v>
      </c>
      <c r="N21" s="192">
        <f>VLOOKUP($D21,result!$A$2:$AW$476,N$5,FALSE)</f>
        <v>3.9987019560000001</v>
      </c>
      <c r="O21" s="40">
        <f>VLOOKUP($D21,result!$A$2:$AW$476,O$5,FALSE)</f>
        <v>4.0554335339999996</v>
      </c>
      <c r="P21" s="25">
        <f>VLOOKUP($D21,result!$A$2:$AW$476,P$5,FALSE)</f>
        <v>4.117517436</v>
      </c>
      <c r="Q21" s="25">
        <f>VLOOKUP($D21,result!$A$2:$AW$476,Q$5,FALSE)</f>
        <v>4.1837510079999998</v>
      </c>
      <c r="R21" s="25">
        <f>VLOOKUP($D21,result!$A$2:$AW$476,R$5,FALSE)</f>
        <v>4.253470439</v>
      </c>
      <c r="S21" s="192">
        <f>VLOOKUP($D21,result!$A$2:$AW$476,S$5,FALSE)</f>
        <v>4.3260812639999999</v>
      </c>
      <c r="T21" s="201">
        <f>VLOOKUP($D21,result!$A$2:$AW$476,T$5,FALSE)</f>
        <v>4.3939936990000001</v>
      </c>
      <c r="U21" s="201">
        <f>VLOOKUP($D21,result!$A$2:$AW$476,U$5,FALSE)</f>
        <v>4.515615897</v>
      </c>
      <c r="V21" s="201">
        <f>VLOOKUP($D21,result!$A$2:$AW$476,V$5,FALSE)</f>
        <v>4.6502080149999996</v>
      </c>
      <c r="W21" s="201">
        <f>VLOOKUP($D21,result!$A$2:$AW$476,W$5,FALSE)</f>
        <v>4.8029010489999999</v>
      </c>
      <c r="Y21" s="49"/>
      <c r="Z21" s="49"/>
      <c r="AA21" s="49"/>
      <c r="AB21" s="49"/>
      <c r="AC21" s="49"/>
    </row>
    <row r="22" spans="2:29" x14ac:dyDescent="0.25">
      <c r="B22" s="277"/>
      <c r="C22" s="8" t="s">
        <v>17</v>
      </c>
      <c r="D22" s="8" t="s">
        <v>288</v>
      </c>
      <c r="E22" s="25">
        <f>VLOOKUP($D22,result!$A$2:$AW$476,E$5,FALSE)</f>
        <v>0.19993544160000001</v>
      </c>
      <c r="F22" s="25">
        <f>VLOOKUP($D22,result!$A$2:$AW$476,F$5,FALSE)</f>
        <v>0.1046120281</v>
      </c>
      <c r="G22" s="40">
        <f>VLOOKUP($D22,result!$A$2:$AW$476,G$5,FALSE)</f>
        <v>0.1007373156</v>
      </c>
      <c r="H22" s="25">
        <f>VLOOKUP($D22,result!$A$2:$AW$476,H$5,FALSE)</f>
        <v>9.7295867499999994E-2</v>
      </c>
      <c r="I22" s="192">
        <f>VLOOKUP($D22,result!$A$2:$AW$476,I$5,FALSE)</f>
        <v>9.3183261200000006E-2</v>
      </c>
      <c r="J22" s="40">
        <f>VLOOKUP($D22,result!$A$2:$AW$476,J$5,FALSE)</f>
        <v>9.0636891100000005E-2</v>
      </c>
      <c r="K22" s="25">
        <f>VLOOKUP($D22,result!$A$2:$AW$476,K$5,FALSE)</f>
        <v>8.85981089E-2</v>
      </c>
      <c r="L22" s="25">
        <f>VLOOKUP($D22,result!$A$2:$AW$476,L$5,FALSE)</f>
        <v>8.6925408300000007E-2</v>
      </c>
      <c r="M22" s="25">
        <f>VLOOKUP($D22,result!$A$2:$AW$476,M$5,FALSE)</f>
        <v>8.5410194100000003E-2</v>
      </c>
      <c r="N22" s="192">
        <f>VLOOKUP($D22,result!$A$2:$AW$476,N$5,FALSE)</f>
        <v>8.4006843900000003E-2</v>
      </c>
      <c r="O22" s="40">
        <f>VLOOKUP($D22,result!$A$2:$AW$476,O$5,FALSE)</f>
        <v>8.3019064200000006E-2</v>
      </c>
      <c r="P22" s="25">
        <f>VLOOKUP($D22,result!$A$2:$AW$476,P$5,FALSE)</f>
        <v>8.2133608600000005E-2</v>
      </c>
      <c r="Q22" s="25">
        <f>VLOOKUP($D22,result!$A$2:$AW$476,Q$5,FALSE)</f>
        <v>8.1319780800000005E-2</v>
      </c>
      <c r="R22" s="25">
        <f>VLOOKUP($D22,result!$A$2:$AW$476,R$5,FALSE)</f>
        <v>8.0559859499999997E-2</v>
      </c>
      <c r="S22" s="192">
        <f>VLOOKUP($D22,result!$A$2:$AW$476,S$5,FALSE)</f>
        <v>7.9838959099999995E-2</v>
      </c>
      <c r="T22" s="201">
        <f>VLOOKUP($D22,result!$A$2:$AW$476,T$5,FALSE)</f>
        <v>7.8497595099999998E-2</v>
      </c>
      <c r="U22" s="201">
        <f>VLOOKUP($D22,result!$A$2:$AW$476,U$5,FALSE)</f>
        <v>7.8089140799999998E-2</v>
      </c>
      <c r="V22" s="201">
        <f>VLOOKUP($D22,result!$A$2:$AW$476,V$5,FALSE)</f>
        <v>7.7843572900000005E-2</v>
      </c>
      <c r="W22" s="201">
        <f>VLOOKUP($D22,result!$A$2:$AW$476,W$5,FALSE)</f>
        <v>7.7827082300000003E-2</v>
      </c>
      <c r="Y22" s="49"/>
      <c r="Z22" s="49"/>
      <c r="AA22" s="49"/>
      <c r="AB22" s="49"/>
      <c r="AC22" s="49"/>
    </row>
    <row r="23" spans="2:29" x14ac:dyDescent="0.25">
      <c r="B23" s="277"/>
      <c r="C23" s="8" t="s">
        <v>18</v>
      </c>
      <c r="D23" s="8" t="s">
        <v>289</v>
      </c>
      <c r="E23" s="25">
        <f>VLOOKUP($D23,result!$A$2:$AW$476,E$5,FALSE)</f>
        <v>0.73976113389999998</v>
      </c>
      <c r="F23" s="25">
        <f>VLOOKUP($D23,result!$A$2:$AW$476,F$5,FALSE)</f>
        <v>0.59021889689999996</v>
      </c>
      <c r="G23" s="40">
        <f>VLOOKUP($D23,result!$A$2:$AW$476,G$5,FALSE)</f>
        <v>0.5905409278</v>
      </c>
      <c r="H23" s="25">
        <f>VLOOKUP($D23,result!$A$2:$AW$476,H$5,FALSE)</f>
        <v>0.57717166900000005</v>
      </c>
      <c r="I23" s="192">
        <f>VLOOKUP($D23,result!$A$2:$AW$476,I$5,FALSE)</f>
        <v>0.55909956689999996</v>
      </c>
      <c r="J23" s="40">
        <f>VLOOKUP($D23,result!$A$2:$AW$476,J$5,FALSE)</f>
        <v>0.54382134640000002</v>
      </c>
      <c r="K23" s="25">
        <f>VLOOKUP($D23,result!$A$2:$AW$476,K$5,FALSE)</f>
        <v>0.53158865349999995</v>
      </c>
      <c r="L23" s="25">
        <f>VLOOKUP($D23,result!$A$2:$AW$476,L$5,FALSE)</f>
        <v>0.52155244990000005</v>
      </c>
      <c r="M23" s="25">
        <f>VLOOKUP($D23,result!$A$2:$AW$476,M$5,FALSE)</f>
        <v>0.51246116490000004</v>
      </c>
      <c r="N23" s="192">
        <f>VLOOKUP($D23,result!$A$2:$AW$476,N$5,FALSE)</f>
        <v>0.5040410635</v>
      </c>
      <c r="O23" s="40">
        <f>VLOOKUP($D23,result!$A$2:$AW$476,O$5,FALSE)</f>
        <v>0.4981143851</v>
      </c>
      <c r="P23" s="25">
        <f>VLOOKUP($D23,result!$A$2:$AW$476,P$5,FALSE)</f>
        <v>0.49280165149999999</v>
      </c>
      <c r="Q23" s="25">
        <f>VLOOKUP($D23,result!$A$2:$AW$476,Q$5,FALSE)</f>
        <v>0.48791868459999999</v>
      </c>
      <c r="R23" s="25">
        <f>VLOOKUP($D23,result!$A$2:$AW$476,R$5,FALSE)</f>
        <v>0.48335915670000001</v>
      </c>
      <c r="S23" s="192">
        <f>VLOOKUP($D23,result!$A$2:$AW$476,S$5,FALSE)</f>
        <v>0.47903375440000001</v>
      </c>
      <c r="T23" s="201">
        <f>VLOOKUP($D23,result!$A$2:$AW$476,T$5,FALSE)</f>
        <v>0.47098557079999998</v>
      </c>
      <c r="U23" s="201">
        <f>VLOOKUP($D23,result!$A$2:$AW$476,U$5,FALSE)</f>
        <v>0.46853484499999998</v>
      </c>
      <c r="V23" s="201">
        <f>VLOOKUP($D23,result!$A$2:$AW$476,V$5,FALSE)</f>
        <v>0.46706143719999998</v>
      </c>
      <c r="W23" s="201">
        <f>VLOOKUP($D23,result!$A$2:$AW$476,W$5,FALSE)</f>
        <v>0.46696249359999997</v>
      </c>
      <c r="Y23" s="49"/>
      <c r="Z23" s="49"/>
      <c r="AA23" s="49"/>
      <c r="AB23" s="49"/>
      <c r="AC23" s="49"/>
    </row>
    <row r="24" spans="2:29" x14ac:dyDescent="0.25">
      <c r="B24" s="277"/>
      <c r="C24" s="8" t="s">
        <v>19</v>
      </c>
      <c r="D24" s="8" t="s">
        <v>290</v>
      </c>
      <c r="E24" s="25">
        <f>VLOOKUP($D24,result!$A$2:$AW$476,E$5,FALSE)</f>
        <v>0.19993544160000001</v>
      </c>
      <c r="F24" s="25">
        <f>VLOOKUP($D24,result!$A$2:$AW$476,F$5,FALSE)</f>
        <v>0.26288741900000001</v>
      </c>
      <c r="G24" s="40">
        <f>VLOOKUP($D24,result!$A$2:$AW$476,G$5,FALSE)</f>
        <v>0.31050093690000002</v>
      </c>
      <c r="H24" s="25">
        <f>VLOOKUP($D24,result!$A$2:$AW$476,H$5,FALSE)</f>
        <v>0.32101726390000002</v>
      </c>
      <c r="I24" s="192">
        <f>VLOOKUP($D24,result!$A$2:$AW$476,I$5,FALSE)</f>
        <v>0.32910414580000003</v>
      </c>
      <c r="J24" s="40">
        <f>VLOOKUP($D24,result!$A$2:$AW$476,J$5,FALSE)</f>
        <v>0.33808235479999998</v>
      </c>
      <c r="K24" s="25">
        <f>VLOOKUP($D24,result!$A$2:$AW$476,K$5,FALSE)</f>
        <v>0.34903100910000001</v>
      </c>
      <c r="L24" s="25">
        <f>VLOOKUP($D24,result!$A$2:$AW$476,L$5,FALSE)</f>
        <v>0.36166656089999999</v>
      </c>
      <c r="M24" s="25">
        <f>VLOOKUP($D24,result!$A$2:$AW$476,M$5,FALSE)</f>
        <v>0.37531280550000001</v>
      </c>
      <c r="N24" s="192">
        <f>VLOOKUP($D24,result!$A$2:$AW$476,N$5,FALSE)</f>
        <v>0.3898705214</v>
      </c>
      <c r="O24" s="40">
        <f>VLOOKUP($D24,result!$A$2:$AW$476,O$5,FALSE)</f>
        <v>0.40040517419999999</v>
      </c>
      <c r="P24" s="25">
        <f>VLOOKUP($D24,result!$A$2:$AW$476,P$5,FALSE)</f>
        <v>0.41167914700000002</v>
      </c>
      <c r="Q24" s="25">
        <f>VLOOKUP($D24,result!$A$2:$AW$476,Q$5,FALSE)</f>
        <v>0.42359446960000002</v>
      </c>
      <c r="R24" s="25">
        <f>VLOOKUP($D24,result!$A$2:$AW$476,R$5,FALSE)</f>
        <v>0.43610282449999999</v>
      </c>
      <c r="S24" s="192">
        <f>VLOOKUP($D24,result!$A$2:$AW$476,S$5,FALSE)</f>
        <v>0.44916011369999997</v>
      </c>
      <c r="T24" s="201">
        <f>VLOOKUP($D24,result!$A$2:$AW$476,T$5,FALSE)</f>
        <v>0.49420169450000001</v>
      </c>
      <c r="U24" s="201">
        <f>VLOOKUP($D24,result!$A$2:$AW$476,U$5,FALSE)</f>
        <v>0.55017402719999997</v>
      </c>
      <c r="V24" s="201">
        <f>VLOOKUP($D24,result!$A$2:$AW$476,V$5,FALSE)</f>
        <v>0.6137531893</v>
      </c>
      <c r="W24" s="201">
        <f>VLOOKUP($D24,result!$A$2:$AW$476,W$5,FALSE)</f>
        <v>0.68669409270000004</v>
      </c>
      <c r="Y24" s="49"/>
      <c r="Z24" s="49"/>
      <c r="AA24" s="49"/>
      <c r="AB24" s="49"/>
      <c r="AC24" s="49"/>
    </row>
    <row r="25" spans="2:29" x14ac:dyDescent="0.25">
      <c r="B25" s="278"/>
      <c r="C25" s="9" t="s">
        <v>13</v>
      </c>
      <c r="D25" s="8" t="s">
        <v>291</v>
      </c>
      <c r="E25" s="26">
        <f>VLOOKUP($D25,result!$A$2:$AW$476,E$5,FALSE)</f>
        <v>0.39987088320000003</v>
      </c>
      <c r="F25" s="26">
        <f>VLOOKUP($D25,result!$A$2:$AW$476,F$5,FALSE)</f>
        <v>1.100264602</v>
      </c>
      <c r="G25" s="194">
        <f>VLOOKUP($D25,result!$A$2:$AW$476,G$5,FALSE)</f>
        <v>1.338899632</v>
      </c>
      <c r="H25" s="26">
        <f>VLOOKUP($D25,result!$A$2:$AW$476,H$5,FALSE)</f>
        <v>1.398082348</v>
      </c>
      <c r="I25" s="195">
        <f>VLOOKUP($D25,result!$A$2:$AW$476,I$5,FALSE)</f>
        <v>1.4476279940000001</v>
      </c>
      <c r="J25" s="194">
        <f>VLOOKUP($D25,result!$A$2:$AW$476,J$5,FALSE)</f>
        <v>1.4426628939999999</v>
      </c>
      <c r="K25" s="26">
        <f>VLOOKUP($D25,result!$A$2:$AW$476,K$5,FALSE)</f>
        <v>1.4448578009999999</v>
      </c>
      <c r="L25" s="26">
        <f>VLOOKUP($D25,result!$A$2:$AW$476,L$5,FALSE)</f>
        <v>1.4524065129999999</v>
      </c>
      <c r="M25" s="26">
        <f>VLOOKUP($D25,result!$A$2:$AW$476,M$5,FALSE)</f>
        <v>1.4621500759999999</v>
      </c>
      <c r="N25" s="195">
        <f>VLOOKUP($D25,result!$A$2:$AW$476,N$5,FALSE)</f>
        <v>1.4734578089999999</v>
      </c>
      <c r="O25" s="194">
        <f>VLOOKUP($D25,result!$A$2:$AW$476,O$5,FALSE)</f>
        <v>1.4706562160000001</v>
      </c>
      <c r="P25" s="26">
        <f>VLOOKUP($D25,result!$A$2:$AW$476,P$5,FALSE)</f>
        <v>1.4694828680000001</v>
      </c>
      <c r="Q25" s="26">
        <f>VLOOKUP($D25,result!$A$2:$AW$476,Q$5,FALSE)</f>
        <v>1.4694341049999999</v>
      </c>
      <c r="R25" s="26">
        <f>VLOOKUP($D25,result!$A$2:$AW$476,R$5,FALSE)</f>
        <v>1.4702219750000001</v>
      </c>
      <c r="S25" s="195">
        <f>VLOOKUP($D25,result!$A$2:$AW$476,S$5,FALSE)</f>
        <v>1.471598612</v>
      </c>
      <c r="T25" s="203">
        <f>VLOOKUP($D25,result!$A$2:$AW$476,T$5,FALSE)</f>
        <v>1.51750553</v>
      </c>
      <c r="U25" s="203">
        <f>VLOOKUP($D25,result!$A$2:$AW$476,U$5,FALSE)</f>
        <v>1.5833028819999999</v>
      </c>
      <c r="V25" s="203">
        <f>VLOOKUP($D25,result!$A$2:$AW$476,V$5,FALSE)</f>
        <v>1.6553717750000001</v>
      </c>
      <c r="W25" s="203">
        <f>VLOOKUP($D25,result!$A$2:$AW$476,W$5,FALSE)</f>
        <v>1.735813099</v>
      </c>
      <c r="Y25" s="49"/>
      <c r="Z25" s="49"/>
      <c r="AA25" s="49"/>
      <c r="AB25" s="49"/>
      <c r="AC25" s="49"/>
    </row>
    <row r="26" spans="2:29" x14ac:dyDescent="0.25">
      <c r="B26" s="11" t="s">
        <v>9</v>
      </c>
      <c r="C26" s="3"/>
      <c r="D26" s="23" t="s">
        <v>292</v>
      </c>
      <c r="E26" s="7">
        <f>VLOOKUP($D26,result!$A$2:$AW$476,E$5,FALSE)</f>
        <v>5.7508898210000003</v>
      </c>
      <c r="F26" s="7">
        <f>VLOOKUP($D26,result!$A$2:$AW$476,F$5,FALSE)</f>
        <v>4.6070296730000004</v>
      </c>
      <c r="G26" s="190">
        <f>VLOOKUP($D26,result!$A$2:$AW$476,G$5,FALSE)</f>
        <v>3.7405476520000001</v>
      </c>
      <c r="H26" s="7">
        <f>VLOOKUP($D26,result!$A$2:$AW$476,H$5,FALSE)</f>
        <v>3.6709687639999999</v>
      </c>
      <c r="I26" s="191">
        <f>VLOOKUP($D26,result!$A$2:$AW$476,I$5,FALSE)</f>
        <v>3.6465027499999998</v>
      </c>
      <c r="J26" s="190">
        <f>VLOOKUP($D26,result!$A$2:$AW$476,J$5,FALSE)</f>
        <v>3.6457258189999999</v>
      </c>
      <c r="K26" s="7">
        <f>VLOOKUP($D26,result!$A$2:$AW$476,K$5,FALSE)</f>
        <v>3.6553825519999998</v>
      </c>
      <c r="L26" s="7">
        <f>VLOOKUP($D26,result!$A$2:$AW$476,L$5,FALSE)</f>
        <v>3.6679996469999998</v>
      </c>
      <c r="M26" s="7">
        <f>VLOOKUP($D26,result!$A$2:$AW$476,M$5,FALSE)</f>
        <v>3.66876742</v>
      </c>
      <c r="N26" s="191">
        <f>VLOOKUP($D26,result!$A$2:$AW$476,N$5,FALSE)</f>
        <v>3.663237444</v>
      </c>
      <c r="O26" s="190">
        <f>VLOOKUP($D26,result!$A$2:$AW$476,O$5,FALSE)</f>
        <v>3.6548969699999998</v>
      </c>
      <c r="P26" s="7">
        <f>VLOOKUP($D26,result!$A$2:$AW$476,P$5,FALSE)</f>
        <v>3.6460101219999999</v>
      </c>
      <c r="Q26" s="7">
        <f>VLOOKUP($D26,result!$A$2:$AW$476,Q$5,FALSE)</f>
        <v>3.6366796950000002</v>
      </c>
      <c r="R26" s="7">
        <f>VLOOKUP($D26,result!$A$2:$AW$476,R$5,FALSE)</f>
        <v>3.6269268559999999</v>
      </c>
      <c r="S26" s="191">
        <f>VLOOKUP($D26,result!$A$2:$AW$476,S$5,FALSE)</f>
        <v>3.6166316350000001</v>
      </c>
      <c r="T26" s="200">
        <f>VLOOKUP($D26,result!$A$2:$AW$476,T$5,FALSE)</f>
        <v>3.7564322319999999</v>
      </c>
      <c r="U26" s="200">
        <f>VLOOKUP($D26,result!$A$2:$AW$476,U$5,FALSE)</f>
        <v>3.954203401</v>
      </c>
      <c r="V26" s="200">
        <f>VLOOKUP($D26,result!$A$2:$AW$476,V$5,FALSE)</f>
        <v>4.1609035179999996</v>
      </c>
      <c r="W26" s="200">
        <f>VLOOKUP($D26,result!$A$2:$AW$476,W$5,FALSE)</f>
        <v>4.3758754199999998</v>
      </c>
      <c r="Y26" s="49"/>
      <c r="Z26" s="49"/>
      <c r="AA26" s="49"/>
      <c r="AB26" s="49"/>
      <c r="AC26" s="49"/>
    </row>
    <row r="27" spans="2:29" x14ac:dyDescent="0.25">
      <c r="B27" s="6" t="s">
        <v>2</v>
      </c>
      <c r="C27" s="3"/>
      <c r="D27" s="3"/>
      <c r="E27" s="12">
        <f>E26+E19+E10+E7</f>
        <v>268.04095512480001</v>
      </c>
      <c r="F27" s="12">
        <f t="shared" ref="F27:W27" si="9">F26+F19+F10+F7</f>
        <v>254.16295431909998</v>
      </c>
      <c r="G27" s="41">
        <f t="shared" ref="G27:R27" si="10">G26+G19+G10+G7</f>
        <v>251.00420268260001</v>
      </c>
      <c r="H27" s="12">
        <f t="shared" si="10"/>
        <v>249.15596197619999</v>
      </c>
      <c r="I27" s="196">
        <f t="shared" si="10"/>
        <v>245.94663573909992</v>
      </c>
      <c r="J27" s="41">
        <f t="shared" si="10"/>
        <v>245.56566839559997</v>
      </c>
      <c r="K27" s="12">
        <f t="shared" si="10"/>
        <v>244.8824104693</v>
      </c>
      <c r="L27" s="12">
        <f t="shared" si="10"/>
        <v>244.13776832419998</v>
      </c>
      <c r="M27" s="12">
        <f t="shared" si="10"/>
        <v>243.46349048629997</v>
      </c>
      <c r="N27" s="196">
        <f t="shared" si="10"/>
        <v>242.968400836</v>
      </c>
      <c r="O27" s="41">
        <f t="shared" si="10"/>
        <v>242.84909757080004</v>
      </c>
      <c r="P27" s="12">
        <f t="shared" si="10"/>
        <v>243.0161034816</v>
      </c>
      <c r="Q27" s="12">
        <f t="shared" si="10"/>
        <v>243.39173583060006</v>
      </c>
      <c r="R27" s="12">
        <f t="shared" si="10"/>
        <v>243.92424144560005</v>
      </c>
      <c r="S27" s="196">
        <f t="shared" si="9"/>
        <v>244.5625961323</v>
      </c>
      <c r="T27" s="204">
        <f t="shared" si="9"/>
        <v>225.5380939762</v>
      </c>
      <c r="U27" s="204">
        <f t="shared" ref="U27:V27" si="11">U26+U19+U10+U7</f>
        <v>208.43471037310002</v>
      </c>
      <c r="V27" s="204">
        <f t="shared" si="11"/>
        <v>194.34903861819998</v>
      </c>
      <c r="W27" s="204">
        <f t="shared" si="9"/>
        <v>185.02052226870003</v>
      </c>
      <c r="Y27" s="49"/>
      <c r="Z27" s="49"/>
      <c r="AA27" s="49"/>
      <c r="AB27" s="49"/>
      <c r="AC27" s="49"/>
    </row>
    <row r="30" spans="2:29" x14ac:dyDescent="0.25">
      <c r="B30" s="3"/>
      <c r="C30" s="3"/>
      <c r="D30" s="4"/>
      <c r="E30" s="5">
        <v>2006</v>
      </c>
      <c r="F30" s="5">
        <v>2015</v>
      </c>
      <c r="G30" s="38">
        <v>2018</v>
      </c>
      <c r="H30" s="48">
        <v>2019</v>
      </c>
      <c r="I30" s="189">
        <v>2020</v>
      </c>
      <c r="J30" s="197">
        <v>2021</v>
      </c>
      <c r="K30" s="48">
        <v>2022</v>
      </c>
      <c r="L30" s="48">
        <v>2023</v>
      </c>
      <c r="M30" s="48">
        <v>2024</v>
      </c>
      <c r="N30" s="189">
        <v>2025</v>
      </c>
      <c r="O30" s="197">
        <v>2026</v>
      </c>
      <c r="P30" s="48">
        <v>2027</v>
      </c>
      <c r="Q30" s="48">
        <v>2028</v>
      </c>
      <c r="R30" s="48">
        <v>2029</v>
      </c>
      <c r="S30" s="198">
        <v>2030</v>
      </c>
      <c r="T30" s="199">
        <v>2035</v>
      </c>
      <c r="U30" s="199">
        <v>2040</v>
      </c>
      <c r="V30" s="199">
        <v>2045</v>
      </c>
      <c r="W30" s="199">
        <v>2050</v>
      </c>
    </row>
    <row r="31" spans="2:29" x14ac:dyDescent="0.25">
      <c r="B31" s="276" t="s">
        <v>1</v>
      </c>
      <c r="C31" s="6" t="s">
        <v>2</v>
      </c>
      <c r="D31" s="3"/>
      <c r="E31" s="7">
        <f>SUM(E32:E33)</f>
        <v>89.411686523</v>
      </c>
      <c r="F31" s="7">
        <f t="shared" ref="F31:W31" si="12">SUM(F32:F33)</f>
        <v>75.689772087000009</v>
      </c>
      <c r="G31" s="264">
        <f t="shared" si="12"/>
        <v>74.204623183999999</v>
      </c>
      <c r="H31" s="265">
        <f t="shared" si="12"/>
        <v>73.360316255000001</v>
      </c>
      <c r="I31" s="266">
        <f t="shared" si="12"/>
        <v>72.158128360999896</v>
      </c>
      <c r="J31" s="264">
        <f t="shared" si="12"/>
        <v>71.349719403999998</v>
      </c>
      <c r="K31" s="265">
        <f t="shared" si="12"/>
        <v>70.672513897999991</v>
      </c>
      <c r="L31" s="265">
        <f t="shared" si="12"/>
        <v>70.094799437000006</v>
      </c>
      <c r="M31" s="265">
        <f t="shared" si="12"/>
        <v>69.648879356999998</v>
      </c>
      <c r="N31" s="266">
        <f t="shared" si="12"/>
        <v>69.272907887999992</v>
      </c>
      <c r="O31" s="264">
        <f t="shared" si="12"/>
        <v>68.956212299000001</v>
      </c>
      <c r="P31" s="265">
        <f t="shared" si="12"/>
        <v>68.685442839999993</v>
      </c>
      <c r="Q31" s="265">
        <f t="shared" si="12"/>
        <v>68.439945548000011</v>
      </c>
      <c r="R31" s="265">
        <f t="shared" si="12"/>
        <v>68.20628291300001</v>
      </c>
      <c r="S31" s="266">
        <f t="shared" si="12"/>
        <v>67.97296369</v>
      </c>
      <c r="T31" s="267">
        <f t="shared" si="12"/>
        <v>66.884891229000004</v>
      </c>
      <c r="U31" s="267">
        <f t="shared" si="12"/>
        <v>65.670250850000002</v>
      </c>
      <c r="V31" s="267">
        <f t="shared" si="12"/>
        <v>64.050659898999996</v>
      </c>
      <c r="W31" s="267">
        <f t="shared" si="12"/>
        <v>62.261552555000002</v>
      </c>
    </row>
    <row r="32" spans="2:29" x14ac:dyDescent="0.25">
      <c r="B32" s="277"/>
      <c r="C32" s="8" t="s">
        <v>3</v>
      </c>
      <c r="D32" s="24" t="s">
        <v>260</v>
      </c>
      <c r="E32" s="25">
        <f>VLOOKUP($D32,result!$A$2:$AW$476,E$5,FALSE)</f>
        <v>88.711934740000004</v>
      </c>
      <c r="F32" s="25">
        <f>VLOOKUP($D32,result!$A$2:$AW$476,F$5,FALSE)</f>
        <v>71.968857380000003</v>
      </c>
      <c r="G32" s="40">
        <f>VLOOKUP($D32,result!$A$2:$AW$476,G$5,FALSE)</f>
        <v>69.919299850000002</v>
      </c>
      <c r="H32" s="25">
        <f>VLOOKUP($D32,result!$A$2:$AW$476,H$5,FALSE)</f>
        <v>68.891625550000001</v>
      </c>
      <c r="I32" s="192">
        <f>VLOOKUP($D32,result!$A$2:$AW$476,I$5,FALSE)</f>
        <v>67.522687719999894</v>
      </c>
      <c r="J32" s="40">
        <f>VLOOKUP($D32,result!$A$2:$AW$476,J$5,FALSE)</f>
        <v>66.794129499999997</v>
      </c>
      <c r="K32" s="25">
        <f>VLOOKUP($D32,result!$A$2:$AW$476,K$5,FALSE)</f>
        <v>66.187658479999996</v>
      </c>
      <c r="L32" s="25">
        <f>VLOOKUP($D32,result!$A$2:$AW$476,L$5,FALSE)</f>
        <v>65.673720880000005</v>
      </c>
      <c r="M32" s="25">
        <f>VLOOKUP($D32,result!$A$2:$AW$476,M$5,FALSE)</f>
        <v>65.282715060000001</v>
      </c>
      <c r="N32" s="192">
        <f>VLOOKUP($D32,result!$A$2:$AW$476,N$5,FALSE)</f>
        <v>64.956804379999994</v>
      </c>
      <c r="O32" s="40">
        <f>VLOOKUP($D32,result!$A$2:$AW$476,O$5,FALSE)</f>
        <v>64.683812380000006</v>
      </c>
      <c r="P32" s="25">
        <f>VLOOKUP($D32,result!$A$2:$AW$476,P$5,FALSE)</f>
        <v>64.453571609999997</v>
      </c>
      <c r="Q32" s="25">
        <f>VLOOKUP($D32,result!$A$2:$AW$476,Q$5,FALSE)</f>
        <v>64.246743230000007</v>
      </c>
      <c r="R32" s="25">
        <f>VLOOKUP($D32,result!$A$2:$AW$476,R$5,FALSE)</f>
        <v>64.050736400000005</v>
      </c>
      <c r="S32" s="192">
        <f>VLOOKUP($D32,result!$A$2:$AW$476,S$5,FALSE)</f>
        <v>63.854770049999999</v>
      </c>
      <c r="T32" s="201">
        <f>VLOOKUP($D32,result!$A$2:$AW$476,T$5,FALSE)</f>
        <v>62.962343840000003</v>
      </c>
      <c r="U32" s="201">
        <f>VLOOKUP($D32,result!$A$2:$AW$476,U$5,FALSE)</f>
        <v>61.942474009999998</v>
      </c>
      <c r="V32" s="201">
        <f>VLOOKUP($D32,result!$A$2:$AW$476,V$5,FALSE)</f>
        <v>60.531668529999997</v>
      </c>
      <c r="W32" s="201">
        <f>VLOOKUP($D32,result!$A$2:$AW$476,W$5,FALSE)</f>
        <v>58.9509957</v>
      </c>
    </row>
    <row r="33" spans="2:26" x14ac:dyDescent="0.25">
      <c r="B33" s="278"/>
      <c r="C33" s="9" t="s">
        <v>4</v>
      </c>
      <c r="D33" s="24" t="s">
        <v>277</v>
      </c>
      <c r="E33" s="25">
        <f>VLOOKUP($D33,result!$A$2:$AW$476,E$5,FALSE)</f>
        <v>0.69975178299999996</v>
      </c>
      <c r="F33" s="25">
        <f>VLOOKUP($D33,result!$A$2:$AW$476,F$5,FALSE)</f>
        <v>3.7209147069999999</v>
      </c>
      <c r="G33" s="40">
        <f>VLOOKUP($D33,result!$A$2:$AW$476,G$5,FALSE)</f>
        <v>4.2853233340000001</v>
      </c>
      <c r="H33" s="25">
        <f>VLOOKUP($D33,result!$A$2:$AW$476,H$5,FALSE)</f>
        <v>4.4686907050000002</v>
      </c>
      <c r="I33" s="192">
        <f>VLOOKUP($D33,result!$A$2:$AW$476,I$5,FALSE)</f>
        <v>4.6354406409999998</v>
      </c>
      <c r="J33" s="40">
        <f>VLOOKUP($D33,result!$A$2:$AW$476,J$5,FALSE)</f>
        <v>4.5555899039999996</v>
      </c>
      <c r="K33" s="25">
        <f>VLOOKUP($D33,result!$A$2:$AW$476,K$5,FALSE)</f>
        <v>4.4848554180000004</v>
      </c>
      <c r="L33" s="25">
        <f>VLOOKUP($D33,result!$A$2:$AW$476,L$5,FALSE)</f>
        <v>4.4210785570000004</v>
      </c>
      <c r="M33" s="25">
        <f>VLOOKUP($D33,result!$A$2:$AW$476,M$5,FALSE)</f>
        <v>4.3661642970000001</v>
      </c>
      <c r="N33" s="192">
        <f>VLOOKUP($D33,result!$A$2:$AW$476,N$5,FALSE)</f>
        <v>4.3161035080000003</v>
      </c>
      <c r="O33" s="40">
        <f>VLOOKUP($D33,result!$A$2:$AW$476,O$5,FALSE)</f>
        <v>4.2723999189999997</v>
      </c>
      <c r="P33" s="25">
        <f>VLOOKUP($D33,result!$A$2:$AW$476,P$5,FALSE)</f>
        <v>4.2318712300000003</v>
      </c>
      <c r="Q33" s="25">
        <f>VLOOKUP($D33,result!$A$2:$AW$476,Q$5,FALSE)</f>
        <v>4.193202318</v>
      </c>
      <c r="R33" s="25">
        <f>VLOOKUP($D33,result!$A$2:$AW$476,R$5,FALSE)</f>
        <v>4.155546513</v>
      </c>
      <c r="S33" s="192">
        <f>VLOOKUP($D33,result!$A$2:$AW$476,S$5,FALSE)</f>
        <v>4.1181936400000003</v>
      </c>
      <c r="T33" s="201">
        <f>VLOOKUP($D33,result!$A$2:$AW$476,T$5,FALSE)</f>
        <v>3.922547389</v>
      </c>
      <c r="U33" s="201">
        <f>VLOOKUP($D33,result!$A$2:$AW$476,U$5,FALSE)</f>
        <v>3.7277768400000002</v>
      </c>
      <c r="V33" s="201">
        <f>VLOOKUP($D33,result!$A$2:$AW$476,V$5,FALSE)</f>
        <v>3.5189913690000001</v>
      </c>
      <c r="W33" s="201">
        <f>VLOOKUP($D33,result!$A$2:$AW$476,W$5,FALSE)</f>
        <v>3.3105568550000002</v>
      </c>
    </row>
    <row r="34" spans="2:26" x14ac:dyDescent="0.25">
      <c r="B34" s="276" t="s">
        <v>5</v>
      </c>
      <c r="C34" s="6" t="s">
        <v>2</v>
      </c>
      <c r="D34" s="3"/>
      <c r="E34" s="10">
        <f>SUM(E35:E42)</f>
        <v>134.58074493749999</v>
      </c>
      <c r="F34" s="10">
        <f t="shared" ref="F34:W34" si="13">SUM(F35:F42)</f>
        <v>136.5524095431</v>
      </c>
      <c r="G34" s="268">
        <f t="shared" si="13"/>
        <v>136.1798562493</v>
      </c>
      <c r="H34" s="269">
        <f t="shared" si="13"/>
        <v>136.17249072679999</v>
      </c>
      <c r="I34" s="270">
        <f t="shared" si="13"/>
        <v>135.37584405120003</v>
      </c>
      <c r="J34" s="268">
        <f t="shared" si="13"/>
        <v>136.7889055583</v>
      </c>
      <c r="K34" s="269">
        <f t="shared" si="13"/>
        <v>137.55517342280004</v>
      </c>
      <c r="L34" s="269">
        <f t="shared" si="13"/>
        <v>138.00820029009998</v>
      </c>
      <c r="M34" s="269">
        <f t="shared" si="13"/>
        <v>138.34029285779999</v>
      </c>
      <c r="N34" s="270">
        <f t="shared" si="13"/>
        <v>138.73374724020002</v>
      </c>
      <c r="O34" s="268">
        <f t="shared" si="13"/>
        <v>139.37844866830002</v>
      </c>
      <c r="P34" s="269">
        <f t="shared" si="13"/>
        <v>140.21934556850002</v>
      </c>
      <c r="Q34" s="269">
        <f t="shared" si="13"/>
        <v>141.21099745960001</v>
      </c>
      <c r="R34" s="269">
        <f t="shared" si="13"/>
        <v>142.32184397190002</v>
      </c>
      <c r="S34" s="270">
        <f t="shared" si="13"/>
        <v>143.51813262409999</v>
      </c>
      <c r="T34" s="271">
        <f t="shared" si="13"/>
        <v>126.00197601580001</v>
      </c>
      <c r="U34" s="271">
        <f t="shared" si="13"/>
        <v>110.1115984601</v>
      </c>
      <c r="V34" s="271">
        <f t="shared" si="13"/>
        <v>97.554697741799984</v>
      </c>
      <c r="W34" s="271">
        <f t="shared" si="13"/>
        <v>89.810900007100017</v>
      </c>
    </row>
    <row r="35" spans="2:26" x14ac:dyDescent="0.25">
      <c r="B35" s="277"/>
      <c r="C35" s="8" t="s">
        <v>6</v>
      </c>
      <c r="D35" s="8" t="s">
        <v>278</v>
      </c>
      <c r="E35" s="25">
        <f>VLOOKUP($D35,result!$A$2:$AW$476,E$5,FALSE)</f>
        <v>117.9199292</v>
      </c>
      <c r="F35" s="25">
        <f>VLOOKUP($D35,result!$A$2:$AW$476,F$5,FALSE)</f>
        <v>121.0405828</v>
      </c>
      <c r="G35" s="40">
        <f>VLOOKUP($D35,result!$A$2:$AW$476,G$5,FALSE)</f>
        <v>118.0957646</v>
      </c>
      <c r="H35" s="25">
        <f>VLOOKUP($D35,result!$A$2:$AW$476,H$5,FALSE)</f>
        <v>117.0975802</v>
      </c>
      <c r="I35" s="192">
        <f>VLOOKUP($D35,result!$A$2:$AW$476,I$5,FALSE)</f>
        <v>115.35809570000001</v>
      </c>
      <c r="J35" s="40">
        <f>VLOOKUP($D35,result!$A$2:$AW$476,J$5,FALSE)</f>
        <v>116.0418923</v>
      </c>
      <c r="K35" s="25">
        <f>VLOOKUP($D35,result!$A$2:$AW$476,K$5,FALSE)</f>
        <v>116.1289766</v>
      </c>
      <c r="L35" s="25">
        <f>VLOOKUP($D35,result!$A$2:$AW$476,L$5,FALSE)</f>
        <v>115.9039707</v>
      </c>
      <c r="M35" s="25">
        <f>VLOOKUP($D35,result!$A$2:$AW$476,M$5,FALSE)</f>
        <v>115.5282466</v>
      </c>
      <c r="N35" s="192">
        <f>VLOOKUP($D35,result!$A$2:$AW$476,N$5,FALSE)</f>
        <v>115.15141</v>
      </c>
      <c r="O35" s="40">
        <f>VLOOKUP($D35,result!$A$2:$AW$476,O$5,FALSE)</f>
        <v>115.4726192</v>
      </c>
      <c r="P35" s="25">
        <f>VLOOKUP($D35,result!$A$2:$AW$476,P$5,FALSE)</f>
        <v>115.941827</v>
      </c>
      <c r="Q35" s="25">
        <f>VLOOKUP($D35,result!$A$2:$AW$476,Q$5,FALSE)</f>
        <v>116.5199581</v>
      </c>
      <c r="R35" s="25">
        <f>VLOOKUP($D35,result!$A$2:$AW$476,R$5,FALSE)</f>
        <v>117.1795626</v>
      </c>
      <c r="S35" s="192">
        <f>VLOOKUP($D35,result!$A$2:$AW$476,S$5,FALSE)</f>
        <v>117.89151889999999</v>
      </c>
      <c r="T35" s="201">
        <f>VLOOKUP($D35,result!$A$2:$AW$476,T$5,FALSE)</f>
        <v>92.358807549999995</v>
      </c>
      <c r="U35" s="201">
        <f>VLOOKUP($D35,result!$A$2:$AW$476,U$5,FALSE)</f>
        <v>67.653823419999995</v>
      </c>
      <c r="V35" s="201">
        <f>VLOOKUP($D35,result!$A$2:$AW$476,V$5,FALSE)</f>
        <v>46.165733039999999</v>
      </c>
      <c r="W35" s="201">
        <f>VLOOKUP($D35,result!$A$2:$AW$476,W$5,FALSE)</f>
        <v>29.60713836</v>
      </c>
    </row>
    <row r="36" spans="2:26" x14ac:dyDescent="0.25">
      <c r="B36" s="277"/>
      <c r="C36" s="8" t="s">
        <v>7</v>
      </c>
      <c r="D36" s="8" t="s">
        <v>279</v>
      </c>
      <c r="E36" s="25">
        <f>VLOOKUP($D36,result!$A$2:$AW$476,E$5,FALSE)</f>
        <v>1.314874764</v>
      </c>
      <c r="F36" s="25">
        <f>VLOOKUP($D36,result!$A$2:$AW$476,F$5,FALSE)</f>
        <v>0.58021975049999996</v>
      </c>
      <c r="G36" s="40">
        <f>VLOOKUP($D36,result!$A$2:$AW$476,G$5,FALSE)</f>
        <v>0.43657806399999999</v>
      </c>
      <c r="H36" s="25">
        <f>VLOOKUP($D36,result!$A$2:$AW$476,H$5,FALSE)</f>
        <v>0.39704378080000002</v>
      </c>
      <c r="I36" s="192">
        <f>VLOOKUP($D36,result!$A$2:$AW$476,I$5,FALSE)</f>
        <v>0.35878759519999998</v>
      </c>
      <c r="J36" s="40">
        <f>VLOOKUP($D36,result!$A$2:$AW$476,J$5,FALSE)</f>
        <v>0.36266042129999998</v>
      </c>
      <c r="K36" s="25">
        <f>VLOOKUP($D36,result!$A$2:$AW$476,K$5,FALSE)</f>
        <v>0.36469617780000002</v>
      </c>
      <c r="L36" s="25">
        <f>VLOOKUP($D36,result!$A$2:$AW$476,L$5,FALSE)</f>
        <v>0.36576599809999999</v>
      </c>
      <c r="M36" s="25">
        <f>VLOOKUP($D36,result!$A$2:$AW$476,M$5,FALSE)</f>
        <v>0.36636726980000001</v>
      </c>
      <c r="N36" s="192">
        <f>VLOOKUP($D36,result!$A$2:$AW$476,N$5,FALSE)</f>
        <v>0.36696969419999997</v>
      </c>
      <c r="O36" s="40">
        <f>VLOOKUP($D36,result!$A$2:$AW$476,O$5,FALSE)</f>
        <v>0.3674037993</v>
      </c>
      <c r="P36" s="25">
        <f>VLOOKUP($D36,result!$A$2:$AW$476,P$5,FALSE)</f>
        <v>0.3683131925</v>
      </c>
      <c r="Q36" s="25">
        <f>VLOOKUP($D36,result!$A$2:$AW$476,Q$5,FALSE)</f>
        <v>0.3695717006</v>
      </c>
      <c r="R36" s="25">
        <f>VLOOKUP($D36,result!$A$2:$AW$476,R$5,FALSE)</f>
        <v>0.37109079389999999</v>
      </c>
      <c r="S36" s="192">
        <f>VLOOKUP($D36,result!$A$2:$AW$476,S$5,FALSE)</f>
        <v>0.37277723210000002</v>
      </c>
      <c r="T36" s="201">
        <f>VLOOKUP($D36,result!$A$2:$AW$476,T$5,FALSE)</f>
        <v>0.40935265780000002</v>
      </c>
      <c r="U36" s="201">
        <f>VLOOKUP($D36,result!$A$2:$AW$476,U$5,FALSE)</f>
        <v>0.42062107809999999</v>
      </c>
      <c r="V36" s="201">
        <f>VLOOKUP($D36,result!$A$2:$AW$476,V$5,FALSE)</f>
        <v>0.40294282580000002</v>
      </c>
      <c r="W36" s="201">
        <f>VLOOKUP($D36,result!$A$2:$AW$476,W$5,FALSE)</f>
        <v>0.36308734110000002</v>
      </c>
    </row>
    <row r="37" spans="2:26" x14ac:dyDescent="0.25">
      <c r="B37" s="277"/>
      <c r="C37" s="8" t="s">
        <v>8</v>
      </c>
      <c r="D37" s="8" t="s">
        <v>280</v>
      </c>
      <c r="E37" s="25">
        <f>VLOOKUP($D37,result!$A$2:$AW$476,E$5,FALSE)</f>
        <v>3.5694496180000002</v>
      </c>
      <c r="F37" s="25">
        <f>VLOOKUP($D37,result!$A$2:$AW$476,F$5,FALSE)</f>
        <v>2.593697889</v>
      </c>
      <c r="G37" s="40">
        <f>VLOOKUP($D37,result!$A$2:$AW$476,G$5,FALSE)</f>
        <v>3.5800649039999999</v>
      </c>
      <c r="H37" s="25">
        <f>VLOOKUP($D37,result!$A$2:$AW$476,H$5,FALSE)</f>
        <v>3.9837791330000001</v>
      </c>
      <c r="I37" s="192">
        <f>VLOOKUP($D37,result!$A$2:$AW$476,I$5,FALSE)</f>
        <v>4.4037655420000004</v>
      </c>
      <c r="J37" s="40">
        <f>VLOOKUP($D37,result!$A$2:$AW$476,J$5,FALSE)</f>
        <v>4.4056907939999999</v>
      </c>
      <c r="K37" s="25">
        <f>VLOOKUP($D37,result!$A$2:$AW$476,K$5,FALSE)</f>
        <v>4.3847427200000002</v>
      </c>
      <c r="L37" s="25">
        <f>VLOOKUP($D37,result!$A$2:$AW$476,L$5,FALSE)</f>
        <v>4.3519790949999999</v>
      </c>
      <c r="M37" s="25">
        <f>VLOOKUP($D37,result!$A$2:$AW$476,M$5,FALSE)</f>
        <v>4.313618677</v>
      </c>
      <c r="N37" s="192">
        <f>VLOOKUP($D37,result!$A$2:$AW$476,N$5,FALSE)</f>
        <v>4.2753085569999998</v>
      </c>
      <c r="O37" s="40">
        <f>VLOOKUP($D37,result!$A$2:$AW$476,O$5,FALSE)</f>
        <v>4.2324852699999997</v>
      </c>
      <c r="P37" s="25">
        <f>VLOOKUP($D37,result!$A$2:$AW$476,P$5,FALSE)</f>
        <v>4.195205219</v>
      </c>
      <c r="Q37" s="25">
        <f>VLOOKUP($D37,result!$A$2:$AW$476,Q$5,FALSE)</f>
        <v>4.1618634349999999</v>
      </c>
      <c r="R37" s="25">
        <f>VLOOKUP($D37,result!$A$2:$AW$476,R$5,FALSE)</f>
        <v>4.1313406759999998</v>
      </c>
      <c r="S37" s="192">
        <f>VLOOKUP($D37,result!$A$2:$AW$476,S$5,FALSE)</f>
        <v>4.1025124389999998</v>
      </c>
      <c r="T37" s="201">
        <f>VLOOKUP($D37,result!$A$2:$AW$476,T$5,FALSE)</f>
        <v>4.5534557339999999</v>
      </c>
      <c r="U37" s="201">
        <f>VLOOKUP($D37,result!$A$2:$AW$476,U$5,FALSE)</f>
        <v>4.7259822189999996</v>
      </c>
      <c r="V37" s="201">
        <f>VLOOKUP($D37,result!$A$2:$AW$476,V$5,FALSE)</f>
        <v>4.5698439970000004</v>
      </c>
      <c r="W37" s="201">
        <f>VLOOKUP($D37,result!$A$2:$AW$476,W$5,FALSE)</f>
        <v>4.1534484840000001</v>
      </c>
    </row>
    <row r="38" spans="2:26" x14ac:dyDescent="0.25">
      <c r="B38" s="277"/>
      <c r="C38" s="8" t="s">
        <v>9</v>
      </c>
      <c r="D38" s="8" t="s">
        <v>281</v>
      </c>
      <c r="E38" s="25">
        <f>VLOOKUP($D38,result!$A$2:$AW$476,E$5,FALSE)</f>
        <v>5.2394246329999996</v>
      </c>
      <c r="F38" s="25">
        <f>VLOOKUP($D38,result!$A$2:$AW$476,F$5,FALSE)</f>
        <v>3.0482045879999999</v>
      </c>
      <c r="G38" s="40">
        <f>VLOOKUP($D38,result!$A$2:$AW$476,G$5,FALSE)</f>
        <v>2.9490833570000001</v>
      </c>
      <c r="H38" s="25">
        <f>VLOOKUP($D38,result!$A$2:$AW$476,H$5,FALSE)</f>
        <v>2.879317264</v>
      </c>
      <c r="I38" s="192">
        <f>VLOOKUP($D38,result!$A$2:$AW$476,I$5,FALSE)</f>
        <v>2.7795242259999999</v>
      </c>
      <c r="J38" s="40">
        <f>VLOOKUP($D38,result!$A$2:$AW$476,J$5,FALSE)</f>
        <v>2.8614292730000002</v>
      </c>
      <c r="K38" s="25">
        <f>VLOOKUP($D38,result!$A$2:$AW$476,K$5,FALSE)</f>
        <v>2.9304150139999998</v>
      </c>
      <c r="L38" s="25">
        <f>VLOOKUP($D38,result!$A$2:$AW$476,L$5,FALSE)</f>
        <v>2.992822361</v>
      </c>
      <c r="M38" s="25">
        <f>VLOOKUP($D38,result!$A$2:$AW$476,M$5,FALSE)</f>
        <v>3.052375407</v>
      </c>
      <c r="N38" s="192">
        <f>VLOOKUP($D38,result!$A$2:$AW$476,N$5,FALSE)</f>
        <v>3.1128519020000001</v>
      </c>
      <c r="O38" s="40">
        <f>VLOOKUP($D38,result!$A$2:$AW$476,O$5,FALSE)</f>
        <v>3.0801536239999998</v>
      </c>
      <c r="P38" s="25">
        <f>VLOOKUP($D38,result!$A$2:$AW$476,P$5,FALSE)</f>
        <v>3.0514651279999998</v>
      </c>
      <c r="Q38" s="25">
        <f>VLOOKUP($D38,result!$A$2:$AW$476,Q$5,FALSE)</f>
        <v>3.0256134970000002</v>
      </c>
      <c r="R38" s="25">
        <f>VLOOKUP($D38,result!$A$2:$AW$476,R$5,FALSE)</f>
        <v>3.0017808590000001</v>
      </c>
      <c r="S38" s="192">
        <f>VLOOKUP($D38,result!$A$2:$AW$476,S$5,FALSE)</f>
        <v>2.9791470430000002</v>
      </c>
      <c r="T38" s="201">
        <f>VLOOKUP($D38,result!$A$2:$AW$476,T$5,FALSE)</f>
        <v>3.2965233729999999</v>
      </c>
      <c r="U38" s="201">
        <f>VLOOKUP($D38,result!$A$2:$AW$476,U$5,FALSE)</f>
        <v>3.4114451180000001</v>
      </c>
      <c r="V38" s="201">
        <f>VLOOKUP($D38,result!$A$2:$AW$476,V$5,FALSE)</f>
        <v>3.2895891669999999</v>
      </c>
      <c r="W38" s="201">
        <f>VLOOKUP($D38,result!$A$2:$AW$476,W$5,FALSE)</f>
        <v>2.9820213180000001</v>
      </c>
    </row>
    <row r="39" spans="2:26" x14ac:dyDescent="0.25">
      <c r="B39" s="277"/>
      <c r="C39" s="8" t="s">
        <v>10</v>
      </c>
      <c r="D39" s="8" t="s">
        <v>282</v>
      </c>
      <c r="E39" s="25">
        <f>VLOOKUP($D39,result!$A$2:$AW$476,E$5,FALSE)</f>
        <v>0.36666188119999998</v>
      </c>
      <c r="F39" s="25">
        <f>VLOOKUP($D39,result!$A$2:$AW$476,F$5,FALSE)</f>
        <v>1.661324558</v>
      </c>
      <c r="G39" s="40">
        <f>VLOOKUP($D39,result!$A$2:$AW$476,G$5,FALSE)</f>
        <v>2.4684273449999998</v>
      </c>
      <c r="H39" s="25">
        <f>VLOOKUP($D39,result!$A$2:$AW$476,H$5,FALSE)</f>
        <v>2.8164084759999999</v>
      </c>
      <c r="I39" s="192">
        <f>VLOOKUP($D39,result!$A$2:$AW$476,I$5,FALSE)</f>
        <v>3.1929598979999998</v>
      </c>
      <c r="J39" s="40">
        <f>VLOOKUP($D39,result!$A$2:$AW$476,J$5,FALSE)</f>
        <v>3.5420648510000001</v>
      </c>
      <c r="K39" s="25">
        <f>VLOOKUP($D39,result!$A$2:$AW$476,K$5,FALSE)</f>
        <v>3.909199267</v>
      </c>
      <c r="L39" s="25">
        <f>VLOOKUP($D39,result!$A$2:$AW$476,L$5,FALSE)</f>
        <v>4.3028888370000002</v>
      </c>
      <c r="M39" s="25">
        <f>VLOOKUP($D39,result!$A$2:$AW$476,M$5,FALSE)</f>
        <v>4.7301358240000004</v>
      </c>
      <c r="N39" s="192">
        <f>VLOOKUP($D39,result!$A$2:$AW$476,N$5,FALSE)</f>
        <v>5.199807184</v>
      </c>
      <c r="O39" s="40">
        <f>VLOOKUP($D39,result!$A$2:$AW$476,O$5,FALSE)</f>
        <v>5.4127704310000002</v>
      </c>
      <c r="P39" s="25">
        <f>VLOOKUP($D39,result!$A$2:$AW$476,P$5,FALSE)</f>
        <v>5.6417276110000003</v>
      </c>
      <c r="Q39" s="25">
        <f>VLOOKUP($D39,result!$A$2:$AW$476,Q$5,FALSE)</f>
        <v>5.8858931029999999</v>
      </c>
      <c r="R39" s="25">
        <f>VLOOKUP($D39,result!$A$2:$AW$476,R$5,FALSE)</f>
        <v>6.1448687919999996</v>
      </c>
      <c r="S39" s="192">
        <f>VLOOKUP($D39,result!$A$2:$AW$476,S$5,FALSE)</f>
        <v>6.4180121310000002</v>
      </c>
      <c r="T39" s="201">
        <f>VLOOKUP($D39,result!$A$2:$AW$476,T$5,FALSE)</f>
        <v>9.5071584970000007</v>
      </c>
      <c r="U39" s="201">
        <f>VLOOKUP($D39,result!$A$2:$AW$476,U$5,FALSE)</f>
        <v>13.1764758</v>
      </c>
      <c r="V39" s="201">
        <f>VLOOKUP($D39,result!$A$2:$AW$476,V$5,FALSE)</f>
        <v>17.023971759999998</v>
      </c>
      <c r="W39" s="201">
        <f>VLOOKUP($D39,result!$A$2:$AW$476,W$5,FALSE)</f>
        <v>20.686777079999999</v>
      </c>
      <c r="Z39" s="64">
        <f>W39/W34*100</f>
        <v>23.033704236751444</v>
      </c>
    </row>
    <row r="40" spans="2:26" x14ac:dyDescent="0.25">
      <c r="B40" s="277"/>
      <c r="C40" s="8" t="s">
        <v>11</v>
      </c>
      <c r="D40" s="8" t="s">
        <v>283</v>
      </c>
      <c r="E40" s="25">
        <f>VLOOKUP($D40,result!$A$2:$AW$476,E$5,FALSE)</f>
        <v>8.2498923299999999E-2</v>
      </c>
      <c r="F40" s="25">
        <f>VLOOKUP($D40,result!$A$2:$AW$476,F$5,FALSE)</f>
        <v>0.58264463160000002</v>
      </c>
      <c r="G40" s="40">
        <f>VLOOKUP($D40,result!$A$2:$AW$476,G$5,FALSE)</f>
        <v>0.95111554529999998</v>
      </c>
      <c r="H40" s="25">
        <f>VLOOKUP($D40,result!$A$2:$AW$476,H$5,FALSE)</f>
        <v>1.119772496</v>
      </c>
      <c r="I40" s="192">
        <f>VLOOKUP($D40,result!$A$2:$AW$476,I$5,FALSE)</f>
        <v>1.3099322659999999</v>
      </c>
      <c r="J40" s="40">
        <f>VLOOKUP($D40,result!$A$2:$AW$476,J$5,FALSE)</f>
        <v>1.44581527</v>
      </c>
      <c r="K40" s="25">
        <f>VLOOKUP($D40,result!$A$2:$AW$476,K$5,FALSE)</f>
        <v>1.587614404</v>
      </c>
      <c r="L40" s="25">
        <f>VLOOKUP($D40,result!$A$2:$AW$476,L$5,FALSE)</f>
        <v>1.738674447</v>
      </c>
      <c r="M40" s="25">
        <f>VLOOKUP($D40,result!$A$2:$AW$476,M$5,FALSE)</f>
        <v>1.9016591599999999</v>
      </c>
      <c r="N40" s="192">
        <f>VLOOKUP($D40,result!$A$2:$AW$476,N$5,FALSE)</f>
        <v>2.0799228740000002</v>
      </c>
      <c r="O40" s="40">
        <f>VLOOKUP($D40,result!$A$2:$AW$476,O$5,FALSE)</f>
        <v>2.2167162440000001</v>
      </c>
      <c r="P40" s="25">
        <f>VLOOKUP($D40,result!$A$2:$AW$476,P$5,FALSE)</f>
        <v>2.3655553509999998</v>
      </c>
      <c r="Q40" s="25">
        <f>VLOOKUP($D40,result!$A$2:$AW$476,Q$5,FALSE)</f>
        <v>2.5267593129999999</v>
      </c>
      <c r="R40" s="25">
        <f>VLOOKUP($D40,result!$A$2:$AW$476,R$5,FALSE)</f>
        <v>2.7008136720000002</v>
      </c>
      <c r="S40" s="192">
        <f>VLOOKUP($D40,result!$A$2:$AW$476,S$5,FALSE)</f>
        <v>2.8881054590000002</v>
      </c>
      <c r="T40" s="201">
        <f>VLOOKUP($D40,result!$A$2:$AW$476,T$5,FALSE)</f>
        <v>5.1004905620000001</v>
      </c>
      <c r="U40" s="201">
        <f>VLOOKUP($D40,result!$A$2:$AW$476,U$5,FALSE)</f>
        <v>8.427702236</v>
      </c>
      <c r="V40" s="201">
        <f>VLOOKUP($D40,result!$A$2:$AW$476,V$5,FALSE)</f>
        <v>12.9813394</v>
      </c>
      <c r="W40" s="201">
        <f>VLOOKUP($D40,result!$A$2:$AW$476,W$5,FALSE)</f>
        <v>18.806160980000001</v>
      </c>
      <c r="Z40" s="64">
        <f>W40/W34*100</f>
        <v>20.93973112229504</v>
      </c>
    </row>
    <row r="41" spans="2:26" x14ac:dyDescent="0.25">
      <c r="B41" s="277"/>
      <c r="C41" s="8" t="s">
        <v>12</v>
      </c>
      <c r="D41" s="8" t="s">
        <v>284</v>
      </c>
      <c r="E41" s="25">
        <f>VLOOKUP($D41,result!$A$2:$AW$476,E$5,FALSE)</f>
        <v>4.6250390289999999</v>
      </c>
      <c r="F41" s="25">
        <f>VLOOKUP($D41,result!$A$2:$AW$476,F$5,FALSE)</f>
        <v>4.7153332680000002</v>
      </c>
      <c r="G41" s="40">
        <f>VLOOKUP($D41,result!$A$2:$AW$476,G$5,FALSE)</f>
        <v>4.9094946879999997</v>
      </c>
      <c r="H41" s="25">
        <f>VLOOKUP($D41,result!$A$2:$AW$476,H$5,FALSE)</f>
        <v>4.9691845069999996</v>
      </c>
      <c r="I41" s="192">
        <f>VLOOKUP($D41,result!$A$2:$AW$476,I$5,FALSE)</f>
        <v>4.9941167640000002</v>
      </c>
      <c r="J41" s="40">
        <f>VLOOKUP($D41,result!$A$2:$AW$476,J$5,FALSE)</f>
        <v>5.0020955850000002</v>
      </c>
      <c r="K41" s="25">
        <f>VLOOKUP($D41,result!$A$2:$AW$476,K$5,FALSE)</f>
        <v>4.9844074540000003</v>
      </c>
      <c r="L41" s="25">
        <f>VLOOKUP($D41,result!$A$2:$AW$476,L$5,FALSE)</f>
        <v>4.9535449089999997</v>
      </c>
      <c r="M41" s="25">
        <f>VLOOKUP($D41,result!$A$2:$AW$476,M$5,FALSE)</f>
        <v>4.9165429759999997</v>
      </c>
      <c r="N41" s="192">
        <f>VLOOKUP($D41,result!$A$2:$AW$476,N$5,FALSE)</f>
        <v>4.87981905</v>
      </c>
      <c r="O41" s="40">
        <f>VLOOKUP($D41,result!$A$2:$AW$476,O$5,FALSE)</f>
        <v>4.873048797</v>
      </c>
      <c r="P41" s="25">
        <f>VLOOKUP($D41,result!$A$2:$AW$476,P$5,FALSE)</f>
        <v>4.8725683550000003</v>
      </c>
      <c r="Q41" s="25">
        <f>VLOOKUP($D41,result!$A$2:$AW$476,Q$5,FALSE)</f>
        <v>4.8766644110000001</v>
      </c>
      <c r="R41" s="25">
        <f>VLOOKUP($D41,result!$A$2:$AW$476,R$5,FALSE)</f>
        <v>4.8841364460000003</v>
      </c>
      <c r="S41" s="192">
        <f>VLOOKUP($D41,result!$A$2:$AW$476,S$5,FALSE)</f>
        <v>4.8937342499999996</v>
      </c>
      <c r="T41" s="201">
        <f>VLOOKUP($D41,result!$A$2:$AW$476,T$5,FALSE)</f>
        <v>5.6293390790000002</v>
      </c>
      <c r="U41" s="201">
        <f>VLOOKUP($D41,result!$A$2:$AW$476,U$5,FALSE)</f>
        <v>6.0586068239999999</v>
      </c>
      <c r="V41" s="201">
        <f>VLOOKUP($D41,result!$A$2:$AW$476,V$5,FALSE)</f>
        <v>6.0785671370000003</v>
      </c>
      <c r="W41" s="201">
        <f>VLOOKUP($D41,result!$A$2:$AW$476,W$5,FALSE)</f>
        <v>5.7358790989999999</v>
      </c>
      <c r="X41" s="64">
        <f>(W41+W40+W39)/W34*100</f>
        <v>50.360053351457822</v>
      </c>
      <c r="Z41" s="64">
        <f>W41/W34*100</f>
        <v>6.386617992411332</v>
      </c>
    </row>
    <row r="42" spans="2:26" x14ac:dyDescent="0.25">
      <c r="B42" s="278"/>
      <c r="C42" s="9" t="s">
        <v>13</v>
      </c>
      <c r="D42" s="8" t="s">
        <v>285</v>
      </c>
      <c r="E42" s="26">
        <f>VLOOKUP($D42,result!$A$2:$AW$476,E$5,FALSE)</f>
        <v>1.4628668890000001</v>
      </c>
      <c r="F42" s="26">
        <f>VLOOKUP($D42,result!$A$2:$AW$476,F$5,FALSE)</f>
        <v>2.3304020580000002</v>
      </c>
      <c r="G42" s="194">
        <f>VLOOKUP($D42,result!$A$2:$AW$476,G$5,FALSE)</f>
        <v>2.7893277460000001</v>
      </c>
      <c r="H42" s="26">
        <f>VLOOKUP($D42,result!$A$2:$AW$476,H$5,FALSE)</f>
        <v>2.9094048699999999</v>
      </c>
      <c r="I42" s="195">
        <f>VLOOKUP($D42,result!$A$2:$AW$476,I$5,FALSE)</f>
        <v>2.97866206</v>
      </c>
      <c r="J42" s="194">
        <f>VLOOKUP($D42,result!$A$2:$AW$476,J$5,FALSE)</f>
        <v>3.1272570640000001</v>
      </c>
      <c r="K42" s="26">
        <f>VLOOKUP($D42,result!$A$2:$AW$476,K$5,FALSE)</f>
        <v>3.2651217859999999</v>
      </c>
      <c r="L42" s="26">
        <f>VLOOKUP($D42,result!$A$2:$AW$476,L$5,FALSE)</f>
        <v>3.398553943</v>
      </c>
      <c r="M42" s="26">
        <f>VLOOKUP($D42,result!$A$2:$AW$476,M$5,FALSE)</f>
        <v>3.531346944</v>
      </c>
      <c r="N42" s="195">
        <f>VLOOKUP($D42,result!$A$2:$AW$476,N$5,FALSE)</f>
        <v>3.6676579789999999</v>
      </c>
      <c r="O42" s="194">
        <f>VLOOKUP($D42,result!$A$2:$AW$476,O$5,FALSE)</f>
        <v>3.7232513030000001</v>
      </c>
      <c r="P42" s="26">
        <f>VLOOKUP($D42,result!$A$2:$AW$476,P$5,FALSE)</f>
        <v>3.7826837119999999</v>
      </c>
      <c r="Q42" s="26">
        <f>VLOOKUP($D42,result!$A$2:$AW$476,Q$5,FALSE)</f>
        <v>3.8446739000000001</v>
      </c>
      <c r="R42" s="26">
        <f>VLOOKUP($D42,result!$A$2:$AW$476,R$5,FALSE)</f>
        <v>3.9082501330000001</v>
      </c>
      <c r="S42" s="195">
        <f>VLOOKUP($D42,result!$A$2:$AW$476,S$5,FALSE)</f>
        <v>3.97232517</v>
      </c>
      <c r="T42" s="203">
        <f>VLOOKUP($D42,result!$A$2:$AW$476,T$5,FALSE)</f>
        <v>5.1468485629999998</v>
      </c>
      <c r="U42" s="203">
        <f>VLOOKUP($D42,result!$A$2:$AW$476,U$5,FALSE)</f>
        <v>6.2369417650000001</v>
      </c>
      <c r="V42" s="203">
        <f>VLOOKUP($D42,result!$A$2:$AW$476,V$5,FALSE)</f>
        <v>7.0427104150000002</v>
      </c>
      <c r="W42" s="203">
        <f>VLOOKUP($D42,result!$A$2:$AW$476,W$5,FALSE)</f>
        <v>7.476387345</v>
      </c>
    </row>
    <row r="43" spans="2:26" x14ac:dyDescent="0.25">
      <c r="B43" s="276" t="s">
        <v>428</v>
      </c>
      <c r="C43" s="6" t="s">
        <v>2</v>
      </c>
      <c r="D43" s="3"/>
      <c r="E43" s="7">
        <f>SUM(E44:E49)</f>
        <v>38.297633843299991</v>
      </c>
      <c r="F43" s="7">
        <f t="shared" ref="F43:W43" si="14">SUM(F44:F49)</f>
        <v>37.313743016000004</v>
      </c>
      <c r="G43" s="264">
        <f t="shared" si="14"/>
        <v>36.879175597299998</v>
      </c>
      <c r="H43" s="265">
        <f t="shared" si="14"/>
        <v>35.952186230400009</v>
      </c>
      <c r="I43" s="266">
        <f t="shared" si="14"/>
        <v>34.766160576900006</v>
      </c>
      <c r="J43" s="264">
        <f t="shared" si="14"/>
        <v>33.781317614300001</v>
      </c>
      <c r="K43" s="265">
        <f t="shared" si="14"/>
        <v>32.999340596499998</v>
      </c>
      <c r="L43" s="265">
        <f t="shared" si="14"/>
        <v>32.366768950100003</v>
      </c>
      <c r="M43" s="265">
        <f t="shared" si="14"/>
        <v>31.805550851499998</v>
      </c>
      <c r="N43" s="266">
        <f t="shared" si="14"/>
        <v>31.298508263799999</v>
      </c>
      <c r="O43" s="264">
        <f t="shared" si="14"/>
        <v>30.859539633499999</v>
      </c>
      <c r="P43" s="265">
        <f t="shared" si="14"/>
        <v>30.465304951099998</v>
      </c>
      <c r="Q43" s="265">
        <f t="shared" si="14"/>
        <v>30.104113128000005</v>
      </c>
      <c r="R43" s="265">
        <f t="shared" si="14"/>
        <v>29.769187704700002</v>
      </c>
      <c r="S43" s="266">
        <f t="shared" si="14"/>
        <v>29.454868183200002</v>
      </c>
      <c r="T43" s="267">
        <f t="shared" si="14"/>
        <v>28.8947944994</v>
      </c>
      <c r="U43" s="267">
        <f t="shared" si="14"/>
        <v>28.698657662000002</v>
      </c>
      <c r="V43" s="267">
        <f t="shared" si="14"/>
        <v>28.582777459400003</v>
      </c>
      <c r="W43" s="267">
        <f t="shared" si="14"/>
        <v>28.572194286600002</v>
      </c>
    </row>
    <row r="44" spans="2:26" x14ac:dyDescent="0.25">
      <c r="B44" s="277"/>
      <c r="C44" s="8" t="s">
        <v>15</v>
      </c>
      <c r="D44" s="8" t="s">
        <v>286</v>
      </c>
      <c r="E44" s="25">
        <f>VLOOKUP($D44,result!$A$2:$AW$476,E$5,FALSE)</f>
        <v>35.15864741</v>
      </c>
      <c r="F44" s="25">
        <f>VLOOKUP($D44,result!$A$2:$AW$476,F$5,FALSE)</f>
        <v>32.057365220000001</v>
      </c>
      <c r="G44" s="40">
        <f>VLOOKUP($D44,result!$A$2:$AW$476,G$5,FALSE)</f>
        <v>31.05560272</v>
      </c>
      <c r="H44" s="25">
        <f>VLOOKUP($D44,result!$A$2:$AW$476,H$5,FALSE)</f>
        <v>30.053973559999999</v>
      </c>
      <c r="I44" s="192">
        <f>VLOOKUP($D44,result!$A$2:$AW$476,I$5,FALSE)</f>
        <v>28.84021173</v>
      </c>
      <c r="J44" s="40">
        <f>VLOOKUP($D44,result!$A$2:$AW$476,J$5,FALSE)</f>
        <v>27.799094610000001</v>
      </c>
      <c r="K44" s="25">
        <f>VLOOKUP($D44,result!$A$2:$AW$476,K$5,FALSE)</f>
        <v>26.928678049999998</v>
      </c>
      <c r="L44" s="25">
        <f>VLOOKUP($D44,result!$A$2:$AW$476,L$5,FALSE)</f>
        <v>26.181954900000001</v>
      </c>
      <c r="M44" s="25">
        <f>VLOOKUP($D44,result!$A$2:$AW$476,M$5,FALSE)</f>
        <v>25.493508479999999</v>
      </c>
      <c r="N44" s="192">
        <f>VLOOKUP($D44,result!$A$2:$AW$476,N$5,FALSE)</f>
        <v>24.848430069999999</v>
      </c>
      <c r="O44" s="40">
        <f>VLOOKUP($D44,result!$A$2:$AW$476,O$5,FALSE)</f>
        <v>24.351911260000001</v>
      </c>
      <c r="P44" s="25">
        <f>VLOOKUP($D44,result!$A$2:$AW$476,P$5,FALSE)</f>
        <v>23.891690239999999</v>
      </c>
      <c r="Q44" s="25">
        <f>VLOOKUP($D44,result!$A$2:$AW$476,Q$5,FALSE)</f>
        <v>23.45809508</v>
      </c>
      <c r="R44" s="25">
        <f>VLOOKUP($D44,result!$A$2:$AW$476,R$5,FALSE)</f>
        <v>23.045473449999999</v>
      </c>
      <c r="S44" s="192">
        <f>VLOOKUP($D44,result!$A$2:$AW$476,S$5,FALSE)</f>
        <v>22.649155480000001</v>
      </c>
      <c r="T44" s="201">
        <f>VLOOKUP($D44,result!$A$2:$AW$476,T$5,FALSE)</f>
        <v>21.93961041</v>
      </c>
      <c r="U44" s="201">
        <f>VLOOKUP($D44,result!$A$2:$AW$476,U$5,FALSE)</f>
        <v>21.50294087</v>
      </c>
      <c r="V44" s="201">
        <f>VLOOKUP($D44,result!$A$2:$AW$476,V$5,FALSE)</f>
        <v>21.118539470000002</v>
      </c>
      <c r="W44" s="201">
        <f>VLOOKUP($D44,result!$A$2:$AW$476,W$5,FALSE)</f>
        <v>20.801996469999999</v>
      </c>
    </row>
    <row r="45" spans="2:26" x14ac:dyDescent="0.25">
      <c r="B45" s="277"/>
      <c r="C45" s="8" t="s">
        <v>17</v>
      </c>
      <c r="D45" s="8" t="s">
        <v>287</v>
      </c>
      <c r="E45" s="25">
        <f>VLOOKUP($D45,result!$A$2:$AW$476,E$5,FALSE)</f>
        <v>1.5994835329999999</v>
      </c>
      <c r="F45" s="25">
        <f>VLOOKUP($D45,result!$A$2:$AW$476,F$5,FALSE)</f>
        <v>3.1983948500000001</v>
      </c>
      <c r="G45" s="40">
        <f>G22</f>
        <v>0.1007373156</v>
      </c>
      <c r="H45" s="25">
        <f t="shared" ref="H45:W45" si="15">H22</f>
        <v>9.7295867499999994E-2</v>
      </c>
      <c r="I45" s="192">
        <f t="shared" si="15"/>
        <v>9.3183261200000006E-2</v>
      </c>
      <c r="J45" s="40">
        <f t="shared" si="15"/>
        <v>9.0636891100000005E-2</v>
      </c>
      <c r="K45" s="25">
        <f t="shared" si="15"/>
        <v>8.85981089E-2</v>
      </c>
      <c r="L45" s="25">
        <f t="shared" si="15"/>
        <v>8.6925408300000007E-2</v>
      </c>
      <c r="M45" s="25">
        <f t="shared" si="15"/>
        <v>8.5410194100000003E-2</v>
      </c>
      <c r="N45" s="192">
        <f t="shared" si="15"/>
        <v>8.4006843900000003E-2</v>
      </c>
      <c r="O45" s="40">
        <f t="shared" si="15"/>
        <v>8.3019064200000006E-2</v>
      </c>
      <c r="P45" s="25">
        <f t="shared" si="15"/>
        <v>8.2133608600000005E-2</v>
      </c>
      <c r="Q45" s="25">
        <f t="shared" si="15"/>
        <v>8.1319780800000005E-2</v>
      </c>
      <c r="R45" s="25">
        <f t="shared" si="15"/>
        <v>8.0559859499999997E-2</v>
      </c>
      <c r="S45" s="192">
        <f t="shared" si="15"/>
        <v>7.9838959099999995E-2</v>
      </c>
      <c r="T45" s="201">
        <f t="shared" si="15"/>
        <v>7.8497595099999998E-2</v>
      </c>
      <c r="U45" s="201">
        <f t="shared" si="15"/>
        <v>7.8089140799999998E-2</v>
      </c>
      <c r="V45" s="201">
        <f t="shared" si="15"/>
        <v>7.7843572900000005E-2</v>
      </c>
      <c r="W45" s="201">
        <f t="shared" si="15"/>
        <v>7.7827082300000003E-2</v>
      </c>
      <c r="X45" s="279">
        <f>G45/(G45+G44)*100</f>
        <v>0.32332846375695945</v>
      </c>
    </row>
    <row r="46" spans="2:26" x14ac:dyDescent="0.25">
      <c r="B46" s="277"/>
      <c r="C46" s="8" t="s">
        <v>16</v>
      </c>
      <c r="D46" s="8" t="s">
        <v>288</v>
      </c>
      <c r="E46" s="25">
        <f>VLOOKUP($D46,result!$A$2:$AW$476,E$5,FALSE)</f>
        <v>0.19993544160000001</v>
      </c>
      <c r="F46" s="25">
        <f>VLOOKUP($D46,result!$A$2:$AW$476,F$5,FALSE)</f>
        <v>0.1046120281</v>
      </c>
      <c r="G46" s="40">
        <f>G21</f>
        <v>3.482894065</v>
      </c>
      <c r="H46" s="25">
        <f t="shared" ref="H46:W46" si="16">H21</f>
        <v>3.5046455220000001</v>
      </c>
      <c r="I46" s="192">
        <f t="shared" si="16"/>
        <v>3.4969338790000002</v>
      </c>
      <c r="J46" s="40">
        <f t="shared" si="16"/>
        <v>3.5670195179999999</v>
      </c>
      <c r="K46" s="25">
        <f t="shared" si="16"/>
        <v>3.6565869740000001</v>
      </c>
      <c r="L46" s="25">
        <f t="shared" si="16"/>
        <v>3.7622631179999999</v>
      </c>
      <c r="M46" s="25">
        <f t="shared" si="16"/>
        <v>3.876708131</v>
      </c>
      <c r="N46" s="192">
        <f t="shared" si="16"/>
        <v>3.9987019560000001</v>
      </c>
      <c r="O46" s="40">
        <f t="shared" si="16"/>
        <v>4.0554335339999996</v>
      </c>
      <c r="P46" s="25">
        <f t="shared" si="16"/>
        <v>4.117517436</v>
      </c>
      <c r="Q46" s="25">
        <f t="shared" si="16"/>
        <v>4.1837510079999998</v>
      </c>
      <c r="R46" s="25">
        <f t="shared" si="16"/>
        <v>4.253470439</v>
      </c>
      <c r="S46" s="192">
        <f t="shared" si="16"/>
        <v>4.3260812639999999</v>
      </c>
      <c r="T46" s="201">
        <f t="shared" si="16"/>
        <v>4.3939936990000001</v>
      </c>
      <c r="U46" s="201">
        <f t="shared" si="16"/>
        <v>4.515615897</v>
      </c>
      <c r="V46" s="201">
        <f t="shared" si="16"/>
        <v>4.6502080149999996</v>
      </c>
      <c r="W46" s="201">
        <f t="shared" si="16"/>
        <v>4.8029010489999999</v>
      </c>
      <c r="Y46" s="209">
        <f>20/100*28000000*4000</f>
        <v>22400000000</v>
      </c>
    </row>
    <row r="47" spans="2:26" x14ac:dyDescent="0.25">
      <c r="B47" s="277"/>
      <c r="C47" s="8" t="s">
        <v>18</v>
      </c>
      <c r="D47" s="8" t="s">
        <v>289</v>
      </c>
      <c r="E47" s="25">
        <f>VLOOKUP($D47,result!$A$2:$AW$476,E$5,FALSE)</f>
        <v>0.73976113389999998</v>
      </c>
      <c r="F47" s="25">
        <f>VLOOKUP($D47,result!$A$2:$AW$476,F$5,FALSE)</f>
        <v>0.59021889689999996</v>
      </c>
      <c r="G47" s="40">
        <f>VLOOKUP($D47,result!$A$2:$AW$476,G$5,FALSE)</f>
        <v>0.5905409278</v>
      </c>
      <c r="H47" s="25">
        <f>VLOOKUP($D47,result!$A$2:$AW$476,H$5,FALSE)</f>
        <v>0.57717166900000005</v>
      </c>
      <c r="I47" s="192">
        <f>VLOOKUP($D47,result!$A$2:$AW$476,I$5,FALSE)</f>
        <v>0.55909956689999996</v>
      </c>
      <c r="J47" s="40">
        <f>VLOOKUP($D47,result!$A$2:$AW$476,J$5,FALSE)</f>
        <v>0.54382134640000002</v>
      </c>
      <c r="K47" s="25">
        <f>VLOOKUP($D47,result!$A$2:$AW$476,K$5,FALSE)</f>
        <v>0.53158865349999995</v>
      </c>
      <c r="L47" s="25">
        <f>VLOOKUP($D47,result!$A$2:$AW$476,L$5,FALSE)</f>
        <v>0.52155244990000005</v>
      </c>
      <c r="M47" s="25">
        <f>VLOOKUP($D47,result!$A$2:$AW$476,M$5,FALSE)</f>
        <v>0.51246116490000004</v>
      </c>
      <c r="N47" s="192">
        <f>VLOOKUP($D47,result!$A$2:$AW$476,N$5,FALSE)</f>
        <v>0.5040410635</v>
      </c>
      <c r="O47" s="40">
        <f>VLOOKUP($D47,result!$A$2:$AW$476,O$5,FALSE)</f>
        <v>0.4981143851</v>
      </c>
      <c r="P47" s="25">
        <f>VLOOKUP($D47,result!$A$2:$AW$476,P$5,FALSE)</f>
        <v>0.49280165149999999</v>
      </c>
      <c r="Q47" s="25">
        <f>VLOOKUP($D47,result!$A$2:$AW$476,Q$5,FALSE)</f>
        <v>0.48791868459999999</v>
      </c>
      <c r="R47" s="25">
        <f>VLOOKUP($D47,result!$A$2:$AW$476,R$5,FALSE)</f>
        <v>0.48335915670000001</v>
      </c>
      <c r="S47" s="192">
        <f>VLOOKUP($D47,result!$A$2:$AW$476,S$5,FALSE)</f>
        <v>0.47903375440000001</v>
      </c>
      <c r="T47" s="201">
        <f>VLOOKUP($D47,result!$A$2:$AW$476,T$5,FALSE)</f>
        <v>0.47098557079999998</v>
      </c>
      <c r="U47" s="201">
        <f>VLOOKUP($D47,result!$A$2:$AW$476,U$5,FALSE)</f>
        <v>0.46853484499999998</v>
      </c>
      <c r="V47" s="201">
        <f>VLOOKUP($D47,result!$A$2:$AW$476,V$5,FALSE)</f>
        <v>0.46706143719999998</v>
      </c>
      <c r="W47" s="201">
        <f>VLOOKUP($D47,result!$A$2:$AW$476,W$5,FALSE)</f>
        <v>0.46696249359999997</v>
      </c>
    </row>
    <row r="48" spans="2:26" x14ac:dyDescent="0.25">
      <c r="B48" s="277"/>
      <c r="C48" s="8" t="s">
        <v>19</v>
      </c>
      <c r="D48" s="8" t="s">
        <v>290</v>
      </c>
      <c r="E48" s="25">
        <f>VLOOKUP($D48,result!$A$2:$AW$476,E$5,FALSE)</f>
        <v>0.19993544160000001</v>
      </c>
      <c r="F48" s="25">
        <f>VLOOKUP($D48,result!$A$2:$AW$476,F$5,FALSE)</f>
        <v>0.26288741900000001</v>
      </c>
      <c r="G48" s="40">
        <f>VLOOKUP($D48,result!$A$2:$AW$476,G$5,FALSE)</f>
        <v>0.31050093690000002</v>
      </c>
      <c r="H48" s="25">
        <f>VLOOKUP($D48,result!$A$2:$AW$476,H$5,FALSE)</f>
        <v>0.32101726390000002</v>
      </c>
      <c r="I48" s="192">
        <f>VLOOKUP($D48,result!$A$2:$AW$476,I$5,FALSE)</f>
        <v>0.32910414580000003</v>
      </c>
      <c r="J48" s="40">
        <f>VLOOKUP($D48,result!$A$2:$AW$476,J$5,FALSE)</f>
        <v>0.33808235479999998</v>
      </c>
      <c r="K48" s="25">
        <f>VLOOKUP($D48,result!$A$2:$AW$476,K$5,FALSE)</f>
        <v>0.34903100910000001</v>
      </c>
      <c r="L48" s="25">
        <f>VLOOKUP($D48,result!$A$2:$AW$476,L$5,FALSE)</f>
        <v>0.36166656089999999</v>
      </c>
      <c r="M48" s="25">
        <f>VLOOKUP($D48,result!$A$2:$AW$476,M$5,FALSE)</f>
        <v>0.37531280550000001</v>
      </c>
      <c r="N48" s="192">
        <f>VLOOKUP($D48,result!$A$2:$AW$476,N$5,FALSE)</f>
        <v>0.3898705214</v>
      </c>
      <c r="O48" s="40">
        <f>VLOOKUP($D48,result!$A$2:$AW$476,O$5,FALSE)</f>
        <v>0.40040517419999999</v>
      </c>
      <c r="P48" s="25">
        <f>VLOOKUP($D48,result!$A$2:$AW$476,P$5,FALSE)</f>
        <v>0.41167914700000002</v>
      </c>
      <c r="Q48" s="25">
        <f>VLOOKUP($D48,result!$A$2:$AW$476,Q$5,FALSE)</f>
        <v>0.42359446960000002</v>
      </c>
      <c r="R48" s="25">
        <f>VLOOKUP($D48,result!$A$2:$AW$476,R$5,FALSE)</f>
        <v>0.43610282449999999</v>
      </c>
      <c r="S48" s="192">
        <f>VLOOKUP($D48,result!$A$2:$AW$476,S$5,FALSE)</f>
        <v>0.44916011369999997</v>
      </c>
      <c r="T48" s="201">
        <f>VLOOKUP($D48,result!$A$2:$AW$476,T$5,FALSE)</f>
        <v>0.49420169450000001</v>
      </c>
      <c r="U48" s="201">
        <f>VLOOKUP($D48,result!$A$2:$AW$476,U$5,FALSE)</f>
        <v>0.55017402719999997</v>
      </c>
      <c r="V48" s="201">
        <f>VLOOKUP($D48,result!$A$2:$AW$476,V$5,FALSE)</f>
        <v>0.6137531893</v>
      </c>
      <c r="W48" s="201">
        <f>VLOOKUP($D48,result!$A$2:$AW$476,W$5,FALSE)</f>
        <v>0.68669409270000004</v>
      </c>
    </row>
    <row r="49" spans="2:26" x14ac:dyDescent="0.25">
      <c r="B49" s="278"/>
      <c r="C49" s="9" t="s">
        <v>13</v>
      </c>
      <c r="D49" s="8" t="s">
        <v>291</v>
      </c>
      <c r="E49" s="26">
        <f>VLOOKUP($D49,result!$A$2:$AW$476,E$5,FALSE)</f>
        <v>0.39987088320000003</v>
      </c>
      <c r="F49" s="26">
        <f>VLOOKUP($D49,result!$A$2:$AW$476,F$5,FALSE)</f>
        <v>1.100264602</v>
      </c>
      <c r="G49" s="194">
        <f>VLOOKUP($D49,result!$A$2:$AW$476,G$5,FALSE)</f>
        <v>1.338899632</v>
      </c>
      <c r="H49" s="26">
        <f>VLOOKUP($D49,result!$A$2:$AW$476,H$5,FALSE)</f>
        <v>1.398082348</v>
      </c>
      <c r="I49" s="195">
        <f>VLOOKUP($D49,result!$A$2:$AW$476,I$5,FALSE)</f>
        <v>1.4476279940000001</v>
      </c>
      <c r="J49" s="194">
        <f>VLOOKUP($D49,result!$A$2:$AW$476,J$5,FALSE)</f>
        <v>1.4426628939999999</v>
      </c>
      <c r="K49" s="26">
        <f>VLOOKUP($D49,result!$A$2:$AW$476,K$5,FALSE)</f>
        <v>1.4448578009999999</v>
      </c>
      <c r="L49" s="26">
        <f>VLOOKUP($D49,result!$A$2:$AW$476,L$5,FALSE)</f>
        <v>1.4524065129999999</v>
      </c>
      <c r="M49" s="26">
        <f>VLOOKUP($D49,result!$A$2:$AW$476,M$5,FALSE)</f>
        <v>1.4621500759999999</v>
      </c>
      <c r="N49" s="195">
        <f>VLOOKUP($D49,result!$A$2:$AW$476,N$5,FALSE)</f>
        <v>1.4734578089999999</v>
      </c>
      <c r="O49" s="194">
        <f>VLOOKUP($D49,result!$A$2:$AW$476,O$5,FALSE)</f>
        <v>1.4706562160000001</v>
      </c>
      <c r="P49" s="26">
        <f>VLOOKUP($D49,result!$A$2:$AW$476,P$5,FALSE)</f>
        <v>1.4694828680000001</v>
      </c>
      <c r="Q49" s="26">
        <f>VLOOKUP($D49,result!$A$2:$AW$476,Q$5,FALSE)</f>
        <v>1.4694341049999999</v>
      </c>
      <c r="R49" s="26">
        <f>VLOOKUP($D49,result!$A$2:$AW$476,R$5,FALSE)</f>
        <v>1.4702219750000001</v>
      </c>
      <c r="S49" s="195">
        <f>VLOOKUP($D49,result!$A$2:$AW$476,S$5,FALSE)</f>
        <v>1.471598612</v>
      </c>
      <c r="T49" s="203">
        <f>VLOOKUP($D49,result!$A$2:$AW$476,T$5,FALSE)</f>
        <v>1.51750553</v>
      </c>
      <c r="U49" s="203">
        <f>VLOOKUP($D49,result!$A$2:$AW$476,U$5,FALSE)</f>
        <v>1.5833028819999999</v>
      </c>
      <c r="V49" s="203">
        <f>VLOOKUP($D49,result!$A$2:$AW$476,V$5,FALSE)</f>
        <v>1.6553717750000001</v>
      </c>
      <c r="W49" s="203">
        <f>VLOOKUP($D49,result!$A$2:$AW$476,W$5,FALSE)</f>
        <v>1.735813099</v>
      </c>
    </row>
    <row r="50" spans="2:26" x14ac:dyDescent="0.25">
      <c r="B50" s="11" t="s">
        <v>9</v>
      </c>
      <c r="C50" s="3"/>
      <c r="D50" s="23" t="s">
        <v>292</v>
      </c>
      <c r="E50" s="7">
        <f>VLOOKUP($D50,result!$A$2:$AW$476,E$5,FALSE)</f>
        <v>5.7508898210000003</v>
      </c>
      <c r="F50" s="7">
        <f>VLOOKUP($D50,result!$A$2:$AW$476,F$5,FALSE)</f>
        <v>4.6070296730000004</v>
      </c>
      <c r="G50" s="264">
        <f>VLOOKUP($D50,result!$A$2:$AW$476,G$5,FALSE)</f>
        <v>3.7405476520000001</v>
      </c>
      <c r="H50" s="265">
        <f>VLOOKUP($D50,result!$A$2:$AW$476,H$5,FALSE)</f>
        <v>3.6709687639999999</v>
      </c>
      <c r="I50" s="266">
        <f>VLOOKUP($D50,result!$A$2:$AW$476,I$5,FALSE)</f>
        <v>3.6465027499999998</v>
      </c>
      <c r="J50" s="264">
        <f>VLOOKUP($D50,result!$A$2:$AW$476,J$5,FALSE)</f>
        <v>3.6457258189999999</v>
      </c>
      <c r="K50" s="265">
        <f>VLOOKUP($D50,result!$A$2:$AW$476,K$5,FALSE)</f>
        <v>3.6553825519999998</v>
      </c>
      <c r="L50" s="265">
        <f>VLOOKUP($D50,result!$A$2:$AW$476,L$5,FALSE)</f>
        <v>3.6679996469999998</v>
      </c>
      <c r="M50" s="265">
        <f>VLOOKUP($D50,result!$A$2:$AW$476,M$5,FALSE)</f>
        <v>3.66876742</v>
      </c>
      <c r="N50" s="266">
        <f>VLOOKUP($D50,result!$A$2:$AW$476,N$5,FALSE)</f>
        <v>3.663237444</v>
      </c>
      <c r="O50" s="264">
        <f>VLOOKUP($D50,result!$A$2:$AW$476,O$5,FALSE)</f>
        <v>3.6548969699999998</v>
      </c>
      <c r="P50" s="265">
        <f>VLOOKUP($D50,result!$A$2:$AW$476,P$5,FALSE)</f>
        <v>3.6460101219999999</v>
      </c>
      <c r="Q50" s="265">
        <f>VLOOKUP($D50,result!$A$2:$AW$476,Q$5,FALSE)</f>
        <v>3.6366796950000002</v>
      </c>
      <c r="R50" s="265">
        <f>VLOOKUP($D50,result!$A$2:$AW$476,R$5,FALSE)</f>
        <v>3.6269268559999999</v>
      </c>
      <c r="S50" s="266">
        <f>VLOOKUP($D50,result!$A$2:$AW$476,S$5,FALSE)</f>
        <v>3.6166316350000001</v>
      </c>
      <c r="T50" s="267">
        <f>VLOOKUP($D50,result!$A$2:$AW$476,T$5,FALSE)</f>
        <v>3.7564322319999999</v>
      </c>
      <c r="U50" s="267">
        <f>VLOOKUP($D50,result!$A$2:$AW$476,U$5,FALSE)</f>
        <v>3.954203401</v>
      </c>
      <c r="V50" s="267">
        <f>VLOOKUP($D50,result!$A$2:$AW$476,V$5,FALSE)</f>
        <v>4.1609035179999996</v>
      </c>
      <c r="W50" s="267">
        <f>VLOOKUP($D50,result!$A$2:$AW$476,W$5,FALSE)</f>
        <v>4.3758754199999998</v>
      </c>
    </row>
    <row r="51" spans="2:26" x14ac:dyDescent="0.25">
      <c r="B51" s="6" t="s">
        <v>2</v>
      </c>
      <c r="C51" s="3"/>
      <c r="D51" s="3"/>
      <c r="E51" s="12">
        <f>E50+E43+E34+E31</f>
        <v>268.04095512480001</v>
      </c>
      <c r="F51" s="12">
        <f t="shared" ref="F51:W51" si="17">F50+F43+F34+F31</f>
        <v>254.16295431909998</v>
      </c>
      <c r="G51" s="272">
        <f t="shared" si="17"/>
        <v>251.00420268260001</v>
      </c>
      <c r="H51" s="273">
        <f t="shared" si="17"/>
        <v>249.15596197619999</v>
      </c>
      <c r="I51" s="274">
        <f t="shared" si="17"/>
        <v>245.94663573909992</v>
      </c>
      <c r="J51" s="272">
        <f t="shared" si="17"/>
        <v>245.56566839559997</v>
      </c>
      <c r="K51" s="273">
        <f t="shared" si="17"/>
        <v>244.8824104693</v>
      </c>
      <c r="L51" s="273">
        <f t="shared" si="17"/>
        <v>244.13776832419998</v>
      </c>
      <c r="M51" s="273">
        <f t="shared" si="17"/>
        <v>243.46349048629997</v>
      </c>
      <c r="N51" s="274">
        <f t="shared" si="17"/>
        <v>242.968400836</v>
      </c>
      <c r="O51" s="272">
        <f t="shared" si="17"/>
        <v>242.84909757080004</v>
      </c>
      <c r="P51" s="273">
        <f t="shared" si="17"/>
        <v>243.0161034816</v>
      </c>
      <c r="Q51" s="273">
        <f t="shared" si="17"/>
        <v>243.39173583060006</v>
      </c>
      <c r="R51" s="273">
        <f t="shared" si="17"/>
        <v>243.92424144560005</v>
      </c>
      <c r="S51" s="274">
        <f t="shared" si="17"/>
        <v>244.5625961323</v>
      </c>
      <c r="T51" s="275">
        <f t="shared" si="17"/>
        <v>225.5380939762</v>
      </c>
      <c r="U51" s="275">
        <f t="shared" si="17"/>
        <v>208.43471037310002</v>
      </c>
      <c r="V51" s="275">
        <f t="shared" si="17"/>
        <v>194.34903861819998</v>
      </c>
      <c r="W51" s="275">
        <f t="shared" si="17"/>
        <v>185.02052226870003</v>
      </c>
    </row>
    <row r="56" spans="2:26" x14ac:dyDescent="0.25">
      <c r="Z56" s="28">
        <v>2000000000000</v>
      </c>
    </row>
    <row r="57" spans="2:26" x14ac:dyDescent="0.25">
      <c r="X57" s="28">
        <f>290000</f>
        <v>290000</v>
      </c>
      <c r="Y57" s="28">
        <f>X57*1000000</f>
        <v>290000000000</v>
      </c>
      <c r="Z57" s="45">
        <f>Y57/Z56*100</f>
        <v>14.499999999999998</v>
      </c>
    </row>
  </sheetData>
  <mergeCells count="6">
    <mergeCell ref="B43:B49"/>
    <mergeCell ref="B7:B9"/>
    <mergeCell ref="B10:B18"/>
    <mergeCell ref="B19:B25"/>
    <mergeCell ref="B31:B33"/>
    <mergeCell ref="B34:B4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X176"/>
  <sheetViews>
    <sheetView topLeftCell="A90" workbookViewId="0">
      <selection activeCell="J125" sqref="J125"/>
    </sheetView>
  </sheetViews>
  <sheetFormatPr baseColWidth="10" defaultRowHeight="15" x14ac:dyDescent="0.25"/>
  <cols>
    <col min="2" max="2" width="19.7109375" customWidth="1"/>
    <col min="3" max="3" width="26.140625" customWidth="1"/>
    <col min="4" max="6" width="20.42578125" hidden="1" customWidth="1"/>
    <col min="7" max="23" width="7.85546875" customWidth="1"/>
    <col min="25" max="28" width="11.42578125" style="45"/>
    <col min="29" max="29" width="11.42578125" style="45" customWidth="1"/>
    <col min="30" max="31" width="11.42578125" style="45"/>
    <col min="32" max="32" width="10.85546875" style="45" customWidth="1"/>
    <col min="33" max="33" width="16.28515625" style="45" customWidth="1"/>
    <col min="34" max="34" width="13.140625" style="45" customWidth="1"/>
    <col min="35" max="35" width="12.7109375" style="45" customWidth="1"/>
    <col min="36" max="36" width="14.85546875" style="45" customWidth="1"/>
    <col min="37" max="37" width="12.85546875" style="45" customWidth="1"/>
    <col min="38" max="38" width="13.5703125" style="45" customWidth="1"/>
    <col min="39" max="41" width="11.42578125" style="45"/>
  </cols>
  <sheetData>
    <row r="1" spans="1:29" ht="23.25" x14ac:dyDescent="0.35">
      <c r="A1" s="1" t="s">
        <v>0</v>
      </c>
      <c r="B1" s="2"/>
    </row>
    <row r="2" spans="1:29" ht="23.25" x14ac:dyDescent="0.35">
      <c r="A2" s="1"/>
      <c r="B2" s="2"/>
    </row>
    <row r="3" spans="1:29" ht="23.25" x14ac:dyDescent="0.35">
      <c r="B3" s="1" t="s">
        <v>259</v>
      </c>
      <c r="Y3" s="73"/>
      <c r="Z3" s="73"/>
    </row>
    <row r="4" spans="1:29" ht="23.25" x14ac:dyDescent="0.35">
      <c r="B4" s="1"/>
      <c r="Y4" s="73"/>
      <c r="Z4" s="73"/>
    </row>
    <row r="5" spans="1:29" ht="23.25" x14ac:dyDescent="0.35">
      <c r="A5" s="1"/>
      <c r="B5" s="2"/>
      <c r="D5" s="13"/>
      <c r="E5">
        <f>'primary energy'!E5</f>
        <v>2</v>
      </c>
      <c r="F5">
        <f>E5+9</f>
        <v>11</v>
      </c>
      <c r="G5">
        <v>14</v>
      </c>
      <c r="H5">
        <v>15</v>
      </c>
      <c r="I5">
        <v>16</v>
      </c>
      <c r="J5">
        <v>17</v>
      </c>
      <c r="K5">
        <v>18</v>
      </c>
      <c r="L5">
        <v>19</v>
      </c>
      <c r="M5">
        <v>20</v>
      </c>
      <c r="N5">
        <v>21</v>
      </c>
      <c r="O5">
        <v>22</v>
      </c>
      <c r="P5">
        <v>23</v>
      </c>
      <c r="Q5">
        <v>24</v>
      </c>
      <c r="R5">
        <v>25</v>
      </c>
      <c r="S5">
        <f>N5+5</f>
        <v>26</v>
      </c>
      <c r="T5">
        <f>S5+5</f>
        <v>31</v>
      </c>
      <c r="U5">
        <f>T5+5</f>
        <v>36</v>
      </c>
      <c r="V5">
        <f>U5+5</f>
        <v>41</v>
      </c>
      <c r="W5">
        <f>U5+10</f>
        <v>46</v>
      </c>
    </row>
    <row r="6" spans="1:29" x14ac:dyDescent="0.25">
      <c r="B6" s="3"/>
      <c r="C6" s="3"/>
      <c r="D6" s="4"/>
      <c r="E6" s="5">
        <v>2006</v>
      </c>
      <c r="F6" s="5">
        <v>2015</v>
      </c>
      <c r="G6" s="38">
        <v>2018</v>
      </c>
      <c r="H6" s="5">
        <v>2019</v>
      </c>
      <c r="I6" s="189">
        <v>2020</v>
      </c>
      <c r="J6" s="197">
        <v>2021</v>
      </c>
      <c r="K6" s="48">
        <v>2022</v>
      </c>
      <c r="L6" s="5">
        <v>2023</v>
      </c>
      <c r="M6" s="48">
        <v>2024</v>
      </c>
      <c r="N6" s="189">
        <v>2025</v>
      </c>
      <c r="O6" s="197">
        <v>2026</v>
      </c>
      <c r="P6" s="5">
        <v>2027</v>
      </c>
      <c r="Q6" s="48">
        <v>2028</v>
      </c>
      <c r="R6" s="48">
        <v>2029</v>
      </c>
      <c r="S6" s="189">
        <v>2030</v>
      </c>
      <c r="T6" s="199">
        <v>2035</v>
      </c>
      <c r="U6" s="199">
        <v>2040</v>
      </c>
      <c r="V6" s="199">
        <v>2045</v>
      </c>
      <c r="W6" s="199">
        <v>2050</v>
      </c>
      <c r="Y6" s="60"/>
      <c r="Z6" s="60"/>
      <c r="AA6" s="60"/>
      <c r="AB6" s="60"/>
      <c r="AC6" s="60"/>
    </row>
    <row r="7" spans="1:29" ht="15" customHeight="1" x14ac:dyDescent="0.25">
      <c r="B7" s="276" t="s">
        <v>1</v>
      </c>
      <c r="C7" s="6" t="s">
        <v>2</v>
      </c>
      <c r="D7" s="3" t="s">
        <v>235</v>
      </c>
      <c r="E7" s="7">
        <f>VLOOKUP($D7,result!$A$2:$AW$212,E$5,FALSE)</f>
        <v>84.573402770000001</v>
      </c>
      <c r="F7" s="7">
        <f>VLOOKUP($D7,result!$A$2:$AW$212,F$5,FALSE)</f>
        <v>73.42174928</v>
      </c>
      <c r="G7" s="190">
        <f>VLOOKUP($D7,result!$A$2:$AW$212,G$5,FALSE)</f>
        <v>71.903744059999994</v>
      </c>
      <c r="H7" s="7">
        <f>VLOOKUP($D7,result!$A$2:$AW$212,H$5,FALSE)</f>
        <v>71.061312270000002</v>
      </c>
      <c r="I7" s="191">
        <f>VLOOKUP($D7,result!$A$2:$AW$212,I$5,FALSE)</f>
        <v>69.873529199999894</v>
      </c>
      <c r="J7" s="190">
        <f>VLOOKUP($D7,result!$A$2:$AW$212,J$5,FALSE)</f>
        <v>69.062501510000004</v>
      </c>
      <c r="K7" s="7">
        <f>VLOOKUP($D7,result!$A$2:$AW$212,K$5,FALSE)</f>
        <v>68.379064540000002</v>
      </c>
      <c r="L7" s="7">
        <f>VLOOKUP($D7,result!$A$2:$AW$212,L$5,FALSE)</f>
        <v>67.792391910000006</v>
      </c>
      <c r="M7" s="7">
        <f>VLOOKUP($D7,result!$A$2:$AW$212,M$5,FALSE)</f>
        <v>67.333595160000002</v>
      </c>
      <c r="N7" s="191">
        <f>VLOOKUP($D7,result!$A$2:$AW$212,N$5,FALSE)</f>
        <v>66.942752659999996</v>
      </c>
      <c r="O7" s="190">
        <f>VLOOKUP($D7,result!$A$2:$AW$212,O$5,FALSE)</f>
        <v>66.609553590000004</v>
      </c>
      <c r="P7" s="7">
        <f>VLOOKUP($D7,result!$A$2:$AW$212,P$5,FALSE)</f>
        <v>66.320956370000005</v>
      </c>
      <c r="Q7" s="7">
        <f>VLOOKUP($D7,result!$A$2:$AW$212,Q$5,FALSE)</f>
        <v>66.056971939999997</v>
      </c>
      <c r="R7" s="7">
        <f>VLOOKUP($D7,result!$A$2:$AW$212,R$5,FALSE)</f>
        <v>65.80460617</v>
      </c>
      <c r="S7" s="191">
        <f>VLOOKUP($D7,result!$A$2:$AW$212,S$5,FALSE)</f>
        <v>65.552763049999996</v>
      </c>
      <c r="T7" s="200">
        <f>VLOOKUP($D7,result!$A$2:$AW$212,T$5,FALSE)</f>
        <v>64.462680989999996</v>
      </c>
      <c r="U7" s="200">
        <f>VLOOKUP($D7,result!$A$2:$AW$212,U$5,FALSE)</f>
        <v>63.252063900000003</v>
      </c>
      <c r="V7" s="200">
        <f>VLOOKUP($D7,result!$A$2:$AW$212,V$5,FALSE)</f>
        <v>61.653180470000002</v>
      </c>
      <c r="W7" s="200">
        <f>VLOOKUP($D7,result!$A$2:$AW$212,W$5,FALSE)</f>
        <v>59.893246660000003</v>
      </c>
      <c r="Y7" s="49"/>
      <c r="Z7" s="49"/>
      <c r="AA7" s="49"/>
      <c r="AB7" s="49"/>
      <c r="AC7" s="49"/>
    </row>
    <row r="8" spans="1:29" x14ac:dyDescent="0.25">
      <c r="B8" s="277"/>
      <c r="C8" s="8" t="s">
        <v>3</v>
      </c>
      <c r="D8" s="24" t="s">
        <v>251</v>
      </c>
      <c r="E8" s="25">
        <f>VLOOKUP($D8,result!$A$2:$AW$212,E$5,FALSE)</f>
        <v>83.873650979999894</v>
      </c>
      <c r="F8" s="25">
        <f>VLOOKUP($D8,result!$A$2:$AW$212,F$5,FALSE)</f>
        <v>69.700834569999998</v>
      </c>
      <c r="G8" s="40">
        <f>VLOOKUP($D8,result!$A$2:$AW$212,G$5,FALSE)</f>
        <v>67.618420720000003</v>
      </c>
      <c r="H8" s="25">
        <f>VLOOKUP($D8,result!$A$2:$AW$212,H$5,FALSE)</f>
        <v>66.592621570000006</v>
      </c>
      <c r="I8" s="192">
        <f>VLOOKUP($D8,result!$A$2:$AW$212,I$5,FALSE)</f>
        <v>65.238088559999994</v>
      </c>
      <c r="J8" s="40">
        <f>VLOOKUP($D8,result!$A$2:$AW$212,J$5,FALSE)</f>
        <v>64.506911610000003</v>
      </c>
      <c r="K8" s="25">
        <f>VLOOKUP($D8,result!$A$2:$AW$212,K$5,FALSE)</f>
        <v>63.894209119999999</v>
      </c>
      <c r="L8" s="25">
        <f>VLOOKUP($D8,result!$A$2:$AW$212,L$5,FALSE)</f>
        <v>63.371313350000001</v>
      </c>
      <c r="M8" s="25">
        <f>VLOOKUP($D8,result!$A$2:$AW$212,M$5,FALSE)</f>
        <v>62.96743086</v>
      </c>
      <c r="N8" s="192">
        <f>VLOOKUP($D8,result!$A$2:$AW$212,N$5,FALSE)</f>
        <v>62.626649149999999</v>
      </c>
      <c r="O8" s="40">
        <f>VLOOKUP($D8,result!$A$2:$AW$212,O$5,FALSE)</f>
        <v>62.337153669999999</v>
      </c>
      <c r="P8" s="25">
        <f>VLOOKUP($D8,result!$A$2:$AW$212,P$5,FALSE)</f>
        <v>62.089085140000002</v>
      </c>
      <c r="Q8" s="25">
        <f>VLOOKUP($D8,result!$A$2:$AW$212,Q$5,FALSE)</f>
        <v>61.863769619999999</v>
      </c>
      <c r="R8" s="25">
        <f>VLOOKUP($D8,result!$A$2:$AW$212,R$5,FALSE)</f>
        <v>61.649059659999999</v>
      </c>
      <c r="S8" s="192">
        <f>VLOOKUP($D8,result!$A$2:$AW$212,S$5,FALSE)</f>
        <v>61.434569410000002</v>
      </c>
      <c r="T8" s="201">
        <f>VLOOKUP($D8,result!$A$2:$AW$212,T$5,FALSE)</f>
        <v>60.540133599999997</v>
      </c>
      <c r="U8" s="201">
        <f>VLOOKUP($D8,result!$A$2:$AW$212,U$5,FALSE)</f>
        <v>59.524287059999999</v>
      </c>
      <c r="V8" s="201">
        <f>VLOOKUP($D8,result!$A$2:$AW$212,V$5,FALSE)</f>
        <v>58.1341891</v>
      </c>
      <c r="W8" s="201">
        <f>VLOOKUP($D8,result!$A$2:$AW$212,W$5,FALSE)</f>
        <v>56.582689809999998</v>
      </c>
      <c r="Y8" s="49"/>
      <c r="Z8" s="49"/>
      <c r="AA8" s="49"/>
      <c r="AB8" s="49"/>
      <c r="AC8" s="49"/>
    </row>
    <row r="9" spans="1:29" x14ac:dyDescent="0.25">
      <c r="B9" s="278"/>
      <c r="C9" s="9" t="s">
        <v>4</v>
      </c>
      <c r="D9" s="8" t="s">
        <v>252</v>
      </c>
      <c r="E9" s="25">
        <f>VLOOKUP($D9,result!$A$2:$AW$212,E$5,FALSE)</f>
        <v>0.69975178299999996</v>
      </c>
      <c r="F9" s="25">
        <f>VLOOKUP($D9,result!$A$2:$AW$212,F$5,FALSE)</f>
        <v>3.7209147069999999</v>
      </c>
      <c r="G9" s="40">
        <f>VLOOKUP($D9,result!$A$2:$AW$212,G$5,FALSE)</f>
        <v>4.2853233340000001</v>
      </c>
      <c r="H9" s="25">
        <f>VLOOKUP($D9,result!$A$2:$AW$212,H$5,FALSE)</f>
        <v>4.4686907050000002</v>
      </c>
      <c r="I9" s="192">
        <f>VLOOKUP($D9,result!$A$2:$AW$212,I$5,FALSE)</f>
        <v>4.6354406409999998</v>
      </c>
      <c r="J9" s="40">
        <f>VLOOKUP($D9,result!$A$2:$AW$212,J$5,FALSE)</f>
        <v>4.5555899039999996</v>
      </c>
      <c r="K9" s="25">
        <f>VLOOKUP($D9,result!$A$2:$AW$212,K$5,FALSE)</f>
        <v>4.4848554180000004</v>
      </c>
      <c r="L9" s="25">
        <f>VLOOKUP($D9,result!$A$2:$AW$212,L$5,FALSE)</f>
        <v>4.4210785570000004</v>
      </c>
      <c r="M9" s="25">
        <f>VLOOKUP($D9,result!$A$2:$AW$212,M$5,FALSE)</f>
        <v>4.3661642970000001</v>
      </c>
      <c r="N9" s="192">
        <f>VLOOKUP($D9,result!$A$2:$AW$212,N$5,FALSE)</f>
        <v>4.3161035080000003</v>
      </c>
      <c r="O9" s="40">
        <f>VLOOKUP($D9,result!$A$2:$AW$212,O$5,FALSE)</f>
        <v>4.2723999189999997</v>
      </c>
      <c r="P9" s="25">
        <f>VLOOKUP($D9,result!$A$2:$AW$212,P$5,FALSE)</f>
        <v>4.2318712300000003</v>
      </c>
      <c r="Q9" s="25">
        <f>VLOOKUP($D9,result!$A$2:$AW$212,Q$5,FALSE)</f>
        <v>4.193202318</v>
      </c>
      <c r="R9" s="25">
        <f>VLOOKUP($D9,result!$A$2:$AW$212,R$5,FALSE)</f>
        <v>4.155546513</v>
      </c>
      <c r="S9" s="192">
        <f>VLOOKUP($D9,result!$A$2:$AW$212,S$5,FALSE)</f>
        <v>4.1181936400000003</v>
      </c>
      <c r="T9" s="201">
        <f>VLOOKUP($D9,result!$A$2:$AW$212,T$5,FALSE)</f>
        <v>3.922547389</v>
      </c>
      <c r="U9" s="201">
        <f>VLOOKUP($D9,result!$A$2:$AW$212,U$5,FALSE)</f>
        <v>3.7277768400000002</v>
      </c>
      <c r="V9" s="201">
        <f>VLOOKUP($D9,result!$A$2:$AW$212,V$5,FALSE)</f>
        <v>3.5189913690000001</v>
      </c>
      <c r="W9" s="201">
        <f>VLOOKUP($D9,result!$A$2:$AW$212,W$5,FALSE)</f>
        <v>3.3105568550000002</v>
      </c>
      <c r="X9">
        <f>W9/(W9+W8)</f>
        <v>5.5274292834998379E-2</v>
      </c>
      <c r="Y9" s="49"/>
      <c r="Z9" s="49"/>
      <c r="AA9" s="49"/>
      <c r="AB9" s="49"/>
      <c r="AC9" s="49"/>
    </row>
    <row r="10" spans="1:29" ht="15" customHeight="1" x14ac:dyDescent="0.25">
      <c r="B10" s="276" t="s">
        <v>5</v>
      </c>
      <c r="C10" s="6" t="s">
        <v>2</v>
      </c>
      <c r="D10" s="3" t="s">
        <v>236</v>
      </c>
      <c r="E10" s="10">
        <f>VLOOKUP($D10,result!$A$2:$AW$212,E$5,FALSE)</f>
        <v>37.000456990000004</v>
      </c>
      <c r="F10" s="10">
        <f>VLOOKUP($D10,result!$A$2:$AW$212,F$5,FALSE)</f>
        <v>36.480072</v>
      </c>
      <c r="G10" s="39">
        <f>VLOOKUP($D10,result!$A$2:$AW$212,G$5,FALSE)</f>
        <v>37.878128220000001</v>
      </c>
      <c r="H10" s="10">
        <f>VLOOKUP($D10,result!$A$2:$AW$212,H$5,FALSE)</f>
        <v>38.551339630000001</v>
      </c>
      <c r="I10" s="193">
        <f>VLOOKUP($D10,result!$A$2:$AW$212,I$5,FALSE)</f>
        <v>39.077248939999997</v>
      </c>
      <c r="J10" s="39">
        <f>VLOOKUP($D10,result!$A$2:$AW$212,J$5,FALSE)</f>
        <v>39.206951660000001</v>
      </c>
      <c r="K10" s="10">
        <f>VLOOKUP($D10,result!$A$2:$AW$212,K$5,FALSE)</f>
        <v>39.165782669999999</v>
      </c>
      <c r="L10" s="10">
        <f>VLOOKUP($D10,result!$A$2:$AW$212,L$5,FALSE)</f>
        <v>39.06003784</v>
      </c>
      <c r="M10" s="10">
        <f>VLOOKUP($D10,result!$A$2:$AW$212,M$5,FALSE)</f>
        <v>38.952540089999999</v>
      </c>
      <c r="N10" s="193">
        <f>VLOOKUP($D10,result!$A$2:$AW$212,N$5,FALSE)</f>
        <v>38.904149150000002</v>
      </c>
      <c r="O10" s="39">
        <f>VLOOKUP($D10,result!$A$2:$AW$212,O$5,FALSE)</f>
        <v>38.983402320000003</v>
      </c>
      <c r="P10" s="10">
        <f>VLOOKUP($D10,result!$A$2:$AW$212,P$5,FALSE)</f>
        <v>39.138695939999998</v>
      </c>
      <c r="Q10" s="10">
        <f>VLOOKUP($D10,result!$A$2:$AW$212,Q$5,FALSE)</f>
        <v>39.356441519999997</v>
      </c>
      <c r="R10" s="10">
        <f>VLOOKUP($D10,result!$A$2:$AW$212,R$5,FALSE)</f>
        <v>39.627518330000001</v>
      </c>
      <c r="S10" s="193">
        <f>VLOOKUP($D10,result!$A$2:$AW$212,S$5,FALSE)</f>
        <v>39.942079890000002</v>
      </c>
      <c r="T10" s="202">
        <f>VLOOKUP($D10,result!$A$2:$AW$212,T$5,FALSE)</f>
        <v>41.821045239999997</v>
      </c>
      <c r="U10" s="202">
        <f>VLOOKUP($D10,result!$A$2:$AW$212,U$5,FALSE)</f>
        <v>44.557072599999998</v>
      </c>
      <c r="V10" s="202">
        <f>VLOOKUP($D10,result!$A$2:$AW$212,V$5,FALSE)</f>
        <v>48.290963949999998</v>
      </c>
      <c r="W10" s="202">
        <f>VLOOKUP($D10,result!$A$2:$AW$212,W$5,FALSE)</f>
        <v>53.286082049999997</v>
      </c>
      <c r="Y10" s="49"/>
      <c r="Z10" s="49"/>
      <c r="AA10" s="49"/>
      <c r="AB10" s="49"/>
      <c r="AC10" s="49"/>
    </row>
    <row r="11" spans="1:29" x14ac:dyDescent="0.25">
      <c r="B11" s="277"/>
      <c r="C11" s="8" t="s">
        <v>6</v>
      </c>
      <c r="D11" s="8" t="s">
        <v>243</v>
      </c>
      <c r="E11" s="25">
        <f>VLOOKUP($D11,result!$A$2:$AW$212,E$5,FALSE)</f>
        <v>29.562025630000001</v>
      </c>
      <c r="F11" s="25">
        <f>VLOOKUP($D11,result!$A$2:$AW$212,F$5,FALSE)</f>
        <v>29.008270719999999</v>
      </c>
      <c r="G11" s="40">
        <f>VLOOKUP($D11,result!$A$2:$AW$212,G$5,FALSE)</f>
        <v>28.475904549999999</v>
      </c>
      <c r="H11" s="25">
        <f>VLOOKUP($D11,result!$A$2:$AW$212,H$5,FALSE)</f>
        <v>28.30262565</v>
      </c>
      <c r="I11" s="192">
        <f>VLOOKUP($D11,result!$A$2:$AW$212,I$5,FALSE)</f>
        <v>27.935248560000002</v>
      </c>
      <c r="J11" s="40">
        <f>VLOOKUP($D11,result!$A$2:$AW$212,J$5,FALSE)</f>
        <v>27.68224025</v>
      </c>
      <c r="K11" s="25">
        <f>VLOOKUP($D11,result!$A$2:$AW$212,K$5,FALSE)</f>
        <v>27.28399624</v>
      </c>
      <c r="L11" s="25">
        <f>VLOOKUP($D11,result!$A$2:$AW$212,L$5,FALSE)</f>
        <v>26.817441899999999</v>
      </c>
      <c r="M11" s="25">
        <f>VLOOKUP($D11,result!$A$2:$AW$212,M$5,FALSE)</f>
        <v>26.32632272</v>
      </c>
      <c r="N11" s="192">
        <f>VLOOKUP($D11,result!$A$2:$AW$212,N$5,FALSE)</f>
        <v>25.850607190000002</v>
      </c>
      <c r="O11" s="40">
        <f>VLOOKUP($D11,result!$A$2:$AW$212,O$5,FALSE)</f>
        <v>25.68706152</v>
      </c>
      <c r="P11" s="25">
        <f>VLOOKUP($D11,result!$A$2:$AW$212,P$5,FALSE)</f>
        <v>25.565206190000001</v>
      </c>
      <c r="Q11" s="25">
        <f>VLOOKUP($D11,result!$A$2:$AW$212,Q$5,FALSE)</f>
        <v>25.47475369</v>
      </c>
      <c r="R11" s="25">
        <f>VLOOKUP($D11,result!$A$2:$AW$212,R$5,FALSE)</f>
        <v>25.408537800000001</v>
      </c>
      <c r="S11" s="192">
        <f>VLOOKUP($D11,result!$A$2:$AW$212,S$5,FALSE)</f>
        <v>25.359101259999999</v>
      </c>
      <c r="T11" s="201">
        <f>VLOOKUP($D11,result!$A$2:$AW$212,T$5,FALSE)</f>
        <v>21.204971270000001</v>
      </c>
      <c r="U11" s="201">
        <f>VLOOKUP($D11,result!$A$2:$AW$212,U$5,FALSE)</f>
        <v>16.584060050000001</v>
      </c>
      <c r="V11" s="201">
        <f>VLOOKUP($D11,result!$A$2:$AW$212,V$5,FALSE)</f>
        <v>12.065407759999999</v>
      </c>
      <c r="W11" s="201">
        <f>VLOOKUP($D11,result!$A$2:$AW$212,W$5,FALSE)</f>
        <v>8.2258693209999905</v>
      </c>
      <c r="Y11" s="49"/>
      <c r="Z11" s="49"/>
      <c r="AA11" s="49"/>
      <c r="AB11" s="49"/>
      <c r="AC11" s="49"/>
    </row>
    <row r="12" spans="1:29" x14ac:dyDescent="0.25">
      <c r="B12" s="277"/>
      <c r="C12" s="8" t="s">
        <v>7</v>
      </c>
      <c r="D12" s="8" t="s">
        <v>244</v>
      </c>
      <c r="E12" s="25">
        <f>VLOOKUP($D12,result!$A$2:$AW$212,E$5,FALSE)</f>
        <v>0.37939336569999998</v>
      </c>
      <c r="F12" s="25">
        <f>VLOOKUP($D12,result!$A$2:$AW$212,F$5,FALSE)</f>
        <v>0.1537343313</v>
      </c>
      <c r="G12" s="40">
        <f>VLOOKUP($D12,result!$A$2:$AW$212,G$5,FALSE)</f>
        <v>0.11968156839999999</v>
      </c>
      <c r="H12" s="25">
        <f>VLOOKUP($D12,result!$A$2:$AW$212,H$5,FALSE)</f>
        <v>0.11010576129999999</v>
      </c>
      <c r="I12" s="192">
        <f>VLOOKUP($D12,result!$A$2:$AW$212,I$5,FALSE)</f>
        <v>0.1005933868</v>
      </c>
      <c r="J12" s="40">
        <f>VLOOKUP($D12,result!$A$2:$AW$212,J$5,FALSE)</f>
        <v>0.1006285905</v>
      </c>
      <c r="K12" s="25">
        <f>VLOOKUP($D12,result!$A$2:$AW$212,K$5,FALSE)</f>
        <v>0.1001224349</v>
      </c>
      <c r="L12" s="25">
        <f>VLOOKUP($D12,result!$A$2:$AW$212,L$5,FALSE)</f>
        <v>9.9344547399999997E-2</v>
      </c>
      <c r="M12" s="25">
        <f>VLOOKUP($D12,result!$A$2:$AW$212,M$5,FALSE)</f>
        <v>9.8451004999999994E-2</v>
      </c>
      <c r="N12" s="192">
        <f>VLOOKUP($D12,result!$A$2:$AW$212,N$5,FALSE)</f>
        <v>9.7589696399999995E-2</v>
      </c>
      <c r="O12" s="40">
        <f>VLOOKUP($D12,result!$A$2:$AW$212,O$5,FALSE)</f>
        <v>9.7255291300000005E-2</v>
      </c>
      <c r="P12" s="25">
        <f>VLOOKUP($D12,result!$A$2:$AW$212,P$5,FALSE)</f>
        <v>9.7076410099999996E-2</v>
      </c>
      <c r="Q12" s="25">
        <f>VLOOKUP($D12,result!$A$2:$AW$212,Q$5,FALSE)</f>
        <v>9.7015247499999999E-2</v>
      </c>
      <c r="R12" s="25">
        <f>VLOOKUP($D12,result!$A$2:$AW$212,R$5,FALSE)</f>
        <v>9.7045470600000003E-2</v>
      </c>
      <c r="S12" s="192">
        <f>VLOOKUP($D12,result!$A$2:$AW$212,S$5,FALSE)</f>
        <v>9.7139317899999994E-2</v>
      </c>
      <c r="T12" s="201">
        <f>VLOOKUP($D12,result!$A$2:$AW$212,T$5,FALSE)</f>
        <v>0.110815056</v>
      </c>
      <c r="U12" s="201">
        <f>VLOOKUP($D12,result!$A$2:$AW$212,U$5,FALSE)</f>
        <v>0.11823657310000001</v>
      </c>
      <c r="V12" s="201">
        <f>VLOOKUP($D12,result!$A$2:$AW$212,V$5,FALSE)</f>
        <v>0.1173553428</v>
      </c>
      <c r="W12" s="201">
        <f>VLOOKUP($D12,result!$A$2:$AW$212,W$5,FALSE)</f>
        <v>0.10915472969999999</v>
      </c>
      <c r="Y12" s="49"/>
      <c r="Z12" s="49"/>
      <c r="AA12" s="49"/>
      <c r="AB12" s="49"/>
      <c r="AC12" s="49"/>
    </row>
    <row r="13" spans="1:29" x14ac:dyDescent="0.25">
      <c r="B13" s="277"/>
      <c r="C13" s="8" t="s">
        <v>8</v>
      </c>
      <c r="D13" s="8" t="s">
        <v>245</v>
      </c>
      <c r="E13" s="25">
        <f>VLOOKUP($D13,result!$A$2:$AW$212,E$5,FALSE)</f>
        <v>1.5151346139999999</v>
      </c>
      <c r="F13" s="25">
        <f>VLOOKUP($D13,result!$A$2:$AW$212,F$5,FALSE)</f>
        <v>1.032633739</v>
      </c>
      <c r="G13" s="40">
        <f>VLOOKUP($D13,result!$A$2:$AW$212,G$5,FALSE)</f>
        <v>1.4072536579999999</v>
      </c>
      <c r="H13" s="25">
        <f>VLOOKUP($D13,result!$A$2:$AW$212,H$5,FALSE)</f>
        <v>1.5603129529999999</v>
      </c>
      <c r="I13" s="192">
        <f>VLOOKUP($D13,result!$A$2:$AW$212,I$5,FALSE)</f>
        <v>1.7180177860000001</v>
      </c>
      <c r="J13" s="40">
        <f>VLOOKUP($D13,result!$A$2:$AW$212,J$5,FALSE)</f>
        <v>1.7146746639999999</v>
      </c>
      <c r="K13" s="25">
        <f>VLOOKUP($D13,result!$A$2:$AW$212,K$5,FALSE)</f>
        <v>1.7021344430000001</v>
      </c>
      <c r="L13" s="25">
        <f>VLOOKUP($D13,result!$A$2:$AW$212,L$5,FALSE)</f>
        <v>1.685033768</v>
      </c>
      <c r="M13" s="25">
        <f>VLOOKUP($D13,result!$A$2:$AW$212,M$5,FALSE)</f>
        <v>1.6660454410000001</v>
      </c>
      <c r="N13" s="192">
        <f>VLOOKUP($D13,result!$A$2:$AW$212,N$5,FALSE)</f>
        <v>1.647679626</v>
      </c>
      <c r="O13" s="40">
        <f>VLOOKUP($D13,result!$A$2:$AW$212,O$5,FALSE)</f>
        <v>1.637255466</v>
      </c>
      <c r="P13" s="25">
        <f>VLOOKUP($D13,result!$A$2:$AW$212,P$5,FALSE)</f>
        <v>1.629488587</v>
      </c>
      <c r="Q13" s="25">
        <f>VLOOKUP($D13,result!$A$2:$AW$212,Q$5,FALSE)</f>
        <v>1.6237232770000001</v>
      </c>
      <c r="R13" s="25">
        <f>VLOOKUP($D13,result!$A$2:$AW$212,R$5,FALSE)</f>
        <v>1.6195027740000001</v>
      </c>
      <c r="S13" s="192">
        <f>VLOOKUP($D13,result!$A$2:$AW$212,S$5,FALSE)</f>
        <v>1.6163517620000001</v>
      </c>
      <c r="T13" s="201">
        <f>VLOOKUP($D13,result!$A$2:$AW$212,T$5,FALSE)</f>
        <v>1.9114997730000001</v>
      </c>
      <c r="U13" s="201">
        <f>VLOOKUP($D13,result!$A$2:$AW$212,U$5,FALSE)</f>
        <v>2.1142773789999998</v>
      </c>
      <c r="V13" s="201">
        <f>VLOOKUP($D13,result!$A$2:$AW$212,V$5,FALSE)</f>
        <v>2.1754426809999998</v>
      </c>
      <c r="W13" s="201">
        <f>VLOOKUP($D13,result!$A$2:$AW$212,W$5,FALSE)</f>
        <v>2.0975966769999999</v>
      </c>
      <c r="Y13" s="49"/>
      <c r="Z13" s="49"/>
      <c r="AA13" s="49"/>
      <c r="AB13" s="49"/>
      <c r="AC13" s="49"/>
    </row>
    <row r="14" spans="1:29" x14ac:dyDescent="0.25">
      <c r="B14" s="277"/>
      <c r="C14" s="8" t="s">
        <v>9</v>
      </c>
      <c r="D14" s="8" t="s">
        <v>246</v>
      </c>
      <c r="E14" s="25">
        <f>VLOOKUP($D14,result!$A$2:$AW$212,E$5,FALSE)</f>
        <v>1.5117811969999999</v>
      </c>
      <c r="F14" s="25">
        <f>VLOOKUP($D14,result!$A$2:$AW$212,F$5,FALSE)</f>
        <v>0.80764864260000002</v>
      </c>
      <c r="G14" s="40">
        <f>VLOOKUP($D14,result!$A$2:$AW$212,G$5,FALSE)</f>
        <v>0.62540095890000003</v>
      </c>
      <c r="H14" s="25">
        <f>VLOOKUP($D14,result!$A$2:$AW$212,H$5,FALSE)</f>
        <v>0.57433842150000003</v>
      </c>
      <c r="I14" s="192">
        <f>VLOOKUP($D14,result!$A$2:$AW$212,I$5,FALSE)</f>
        <v>0.52378591050000001</v>
      </c>
      <c r="J14" s="40">
        <f>VLOOKUP($D14,result!$A$2:$AW$212,J$5,FALSE)</f>
        <v>0.53842193350000001</v>
      </c>
      <c r="K14" s="25">
        <f>VLOOKUP($D14,result!$A$2:$AW$212,K$5,FALSE)</f>
        <v>0.55049037310000004</v>
      </c>
      <c r="L14" s="25">
        <f>VLOOKUP($D14,result!$A$2:$AW$212,L$5,FALSE)</f>
        <v>0.56127969769999997</v>
      </c>
      <c r="M14" s="25">
        <f>VLOOKUP($D14,result!$A$2:$AW$212,M$5,FALSE)</f>
        <v>0.57157394539999995</v>
      </c>
      <c r="N14" s="192">
        <f>VLOOKUP($D14,result!$A$2:$AW$212,N$5,FALSE)</f>
        <v>0.58220135100000003</v>
      </c>
      <c r="O14" s="40">
        <f>VLOOKUP($D14,result!$A$2:$AW$212,O$5,FALSE)</f>
        <v>0.57880239349999996</v>
      </c>
      <c r="P14" s="25">
        <f>VLOOKUP($D14,result!$A$2:$AW$212,P$5,FALSE)</f>
        <v>0.57633981710000004</v>
      </c>
      <c r="Q14" s="25">
        <f>VLOOKUP($D14,result!$A$2:$AW$212,Q$5,FALSE)</f>
        <v>0.57458297030000005</v>
      </c>
      <c r="R14" s="25">
        <f>VLOOKUP($D14,result!$A$2:$AW$212,R$5,FALSE)</f>
        <v>0.57337118259999997</v>
      </c>
      <c r="S14" s="192">
        <f>VLOOKUP($D14,result!$A$2:$AW$212,S$5,FALSE)</f>
        <v>0.57253689490000004</v>
      </c>
      <c r="T14" s="201">
        <f>VLOOKUP($D14,result!$A$2:$AW$212,T$5,FALSE)</f>
        <v>0.67319797839999995</v>
      </c>
      <c r="U14" s="201">
        <f>VLOOKUP($D14,result!$A$2:$AW$212,U$5,FALSE)</f>
        <v>0.74034043640000002</v>
      </c>
      <c r="V14" s="201">
        <f>VLOOKUP($D14,result!$A$2:$AW$212,V$5,FALSE)</f>
        <v>0.75738745470000002</v>
      </c>
      <c r="W14" s="201">
        <f>VLOOKUP($D14,result!$A$2:$AW$212,W$5,FALSE)</f>
        <v>0.72609492880000004</v>
      </c>
      <c r="Y14" s="49"/>
      <c r="Z14" s="49"/>
      <c r="AA14" s="49"/>
      <c r="AB14" s="49"/>
      <c r="AC14" s="49"/>
    </row>
    <row r="15" spans="1:29" x14ac:dyDescent="0.25">
      <c r="B15" s="277"/>
      <c r="C15" s="8" t="s">
        <v>10</v>
      </c>
      <c r="D15" s="8" t="s">
        <v>247</v>
      </c>
      <c r="E15" s="25">
        <f>VLOOKUP($D15,result!$A$2:$AW$212,E$5,FALSE)</f>
        <v>0.30542753439999998</v>
      </c>
      <c r="F15" s="25">
        <f>VLOOKUP($D15,result!$A$2:$AW$212,F$5,FALSE)</f>
        <v>1.338420441</v>
      </c>
      <c r="G15" s="40">
        <f>VLOOKUP($D15,result!$A$2:$AW$212,G$5,FALSE)</f>
        <v>2.0582995839999998</v>
      </c>
      <c r="H15" s="25">
        <f>VLOOKUP($D15,result!$A$2:$AW$212,H$5,FALSE)</f>
        <v>2.3759897560000001</v>
      </c>
      <c r="I15" s="192">
        <f>VLOOKUP($D15,result!$A$2:$AW$212,I$5,FALSE)</f>
        <v>2.7236867340000002</v>
      </c>
      <c r="J15" s="40">
        <f>VLOOKUP($D15,result!$A$2:$AW$212,J$5,FALSE)</f>
        <v>2.9892343619999999</v>
      </c>
      <c r="K15" s="25">
        <f>VLOOKUP($D15,result!$A$2:$AW$212,K$5,FALSE)</f>
        <v>3.2630282230000001</v>
      </c>
      <c r="L15" s="25">
        <f>VLOOKUP($D15,result!$A$2:$AW$212,L$5,FALSE)</f>
        <v>3.5520928889999999</v>
      </c>
      <c r="M15" s="25">
        <f>VLOOKUP($D15,result!$A$2:$AW$212,M$5,FALSE)</f>
        <v>3.8619912319999998</v>
      </c>
      <c r="N15" s="192">
        <f>VLOOKUP($D15,result!$A$2:$AW$212,N$5,FALSE)</f>
        <v>4.1999676729999997</v>
      </c>
      <c r="O15" s="40">
        <f>VLOOKUP($D15,result!$A$2:$AW$212,O$5,FALSE)</f>
        <v>4.3503575369999998</v>
      </c>
      <c r="P15" s="25">
        <f>VLOOKUP($D15,result!$A$2:$AW$212,P$5,FALSE)</f>
        <v>4.513309864</v>
      </c>
      <c r="Q15" s="25">
        <f>VLOOKUP($D15,result!$A$2:$AW$212,Q$5,FALSE)</f>
        <v>4.6880385159999998</v>
      </c>
      <c r="R15" s="25">
        <f>VLOOKUP($D15,result!$A$2:$AW$212,R$5,FALSE)</f>
        <v>4.8741195460000002</v>
      </c>
      <c r="S15" s="192">
        <f>VLOOKUP($D15,result!$A$2:$AW$212,S$5,FALSE)</f>
        <v>5.0709074879999996</v>
      </c>
      <c r="T15" s="201">
        <f>VLOOKUP($D15,result!$A$2:$AW$212,T$5,FALSE)</f>
        <v>7.7224877989999996</v>
      </c>
      <c r="U15" s="201">
        <f>VLOOKUP($D15,result!$A$2:$AW$212,U$5,FALSE)</f>
        <v>10.99963101</v>
      </c>
      <c r="V15" s="201">
        <f>VLOOKUP($D15,result!$A$2:$AW$212,V$5,FALSE)</f>
        <v>14.57461099</v>
      </c>
      <c r="W15" s="201">
        <f>VLOOKUP($D15,result!$A$2:$AW$212,W$5,FALSE)</f>
        <v>18.096912509999999</v>
      </c>
      <c r="Y15" s="49"/>
      <c r="Z15" s="49"/>
      <c r="AA15" s="49"/>
      <c r="AB15" s="49"/>
      <c r="AC15" s="49"/>
    </row>
    <row r="16" spans="1:29" x14ac:dyDescent="0.25">
      <c r="B16" s="277"/>
      <c r="C16" s="8" t="s">
        <v>11</v>
      </c>
      <c r="D16" s="8" t="s">
        <v>248</v>
      </c>
      <c r="E16" s="25">
        <f>VLOOKUP($D16,result!$A$2:$AW$212,E$5,FALSE)</f>
        <v>6.8721195200000001E-2</v>
      </c>
      <c r="F16" s="25">
        <f>VLOOKUP($D16,result!$A$2:$AW$212,F$5,FALSE)</f>
        <v>0.4693986382</v>
      </c>
      <c r="G16" s="40">
        <f>VLOOKUP($D16,result!$A$2:$AW$212,G$5,FALSE)</f>
        <v>0.7930882534</v>
      </c>
      <c r="H16" s="25">
        <f>VLOOKUP($D16,result!$A$2:$AW$212,H$5,FALSE)</f>
        <v>0.94466694090000003</v>
      </c>
      <c r="I16" s="192">
        <f>VLOOKUP($D16,result!$A$2:$AW$212,I$5,FALSE)</f>
        <v>1.1174099420000001</v>
      </c>
      <c r="J16" s="40">
        <f>VLOOKUP($D16,result!$A$2:$AW$212,J$5,FALSE)</f>
        <v>1.2201585420000001</v>
      </c>
      <c r="K16" s="25">
        <f>VLOOKUP($D16,result!$A$2:$AW$212,K$5,FALSE)</f>
        <v>1.325189701</v>
      </c>
      <c r="L16" s="25">
        <f>VLOOKUP($D16,result!$A$2:$AW$212,L$5,FALSE)</f>
        <v>1.435299254</v>
      </c>
      <c r="M16" s="25">
        <f>VLOOKUP($D16,result!$A$2:$AW$212,M$5,FALSE)</f>
        <v>1.5526385030000001</v>
      </c>
      <c r="N16" s="192">
        <f>VLOOKUP($D16,result!$A$2:$AW$212,N$5,FALSE)</f>
        <v>1.6799870690000001</v>
      </c>
      <c r="O16" s="40">
        <f>VLOOKUP($D16,result!$A$2:$AW$212,O$5,FALSE)</f>
        <v>1.781621509</v>
      </c>
      <c r="P16" s="25">
        <f>VLOOKUP($D16,result!$A$2:$AW$212,P$5,FALSE)</f>
        <v>1.892413997</v>
      </c>
      <c r="Q16" s="25">
        <f>VLOOKUP($D16,result!$A$2:$AW$212,Q$5,FALSE)</f>
        <v>2.01253145</v>
      </c>
      <c r="R16" s="25">
        <f>VLOOKUP($D16,result!$A$2:$AW$212,R$5,FALSE)</f>
        <v>2.1422896329999999</v>
      </c>
      <c r="S16" s="192">
        <f>VLOOKUP($D16,result!$A$2:$AW$212,S$5,FALSE)</f>
        <v>2.28190837</v>
      </c>
      <c r="T16" s="201">
        <f>VLOOKUP($D16,result!$A$2:$AW$212,T$5,FALSE)</f>
        <v>4.1430334990000004</v>
      </c>
      <c r="U16" s="201">
        <f>VLOOKUP($D16,result!$A$2:$AW$212,U$5,FALSE)</f>
        <v>7.0353876340000001</v>
      </c>
      <c r="V16" s="201">
        <f>VLOOKUP($D16,result!$A$2:$AW$212,V$5,FALSE)</f>
        <v>11.11362111</v>
      </c>
      <c r="W16" s="201">
        <f>VLOOKUP($D16,result!$A$2:$AW$212,W$5,FALSE)</f>
        <v>16.451738639999999</v>
      </c>
      <c r="Y16" s="49"/>
      <c r="Z16" s="49"/>
      <c r="AA16" s="49"/>
      <c r="AB16" s="49"/>
      <c r="AC16" s="49"/>
    </row>
    <row r="17" spans="2:29" x14ac:dyDescent="0.25">
      <c r="B17" s="277"/>
      <c r="C17" s="8" t="s">
        <v>12</v>
      </c>
      <c r="D17" s="8" t="s">
        <v>249</v>
      </c>
      <c r="E17" s="25">
        <f>VLOOKUP($D17,result!$A$2:$AW$212,E$5,FALSE)</f>
        <v>3.4354285299999998</v>
      </c>
      <c r="F17" s="25">
        <f>VLOOKUP($D17,result!$A$2:$AW$212,F$5,FALSE)</f>
        <v>3.3511256829999998</v>
      </c>
      <c r="G17" s="40">
        <f>VLOOKUP($D17,result!$A$2:$AW$212,G$5,FALSE)</f>
        <v>3.886037483</v>
      </c>
      <c r="H17" s="25">
        <f>VLOOKUP($D17,result!$A$2:$AW$212,H$5,FALSE)</f>
        <v>4.0829717710000004</v>
      </c>
      <c r="I17" s="192">
        <f>VLOOKUP($D17,result!$A$2:$AW$212,I$5,FALSE)</f>
        <v>4.2601254050000001</v>
      </c>
      <c r="J17" s="40">
        <f>VLOOKUP($D17,result!$A$2:$AW$212,J$5,FALSE)</f>
        <v>4.2213896789999996</v>
      </c>
      <c r="K17" s="25">
        <f>VLOOKUP($D17,result!$A$2:$AW$212,K$5,FALSE)</f>
        <v>4.1605098859999998</v>
      </c>
      <c r="L17" s="25">
        <f>VLOOKUP($D17,result!$A$2:$AW$212,L$5,FALSE)</f>
        <v>4.0892182689999999</v>
      </c>
      <c r="M17" s="25">
        <f>VLOOKUP($D17,result!$A$2:$AW$212,M$5,FALSE)</f>
        <v>4.0141861829999996</v>
      </c>
      <c r="N17" s="192">
        <f>VLOOKUP($D17,result!$A$2:$AW$212,N$5,FALSE)</f>
        <v>3.9415081239999998</v>
      </c>
      <c r="O17" s="40">
        <f>VLOOKUP($D17,result!$A$2:$AW$212,O$5,FALSE)</f>
        <v>3.916571899</v>
      </c>
      <c r="P17" s="25">
        <f>VLOOKUP($D17,result!$A$2:$AW$212,P$5,FALSE)</f>
        <v>3.8979923059999999</v>
      </c>
      <c r="Q17" s="25">
        <f>VLOOKUP($D17,result!$A$2:$AW$212,Q$5,FALSE)</f>
        <v>3.8842007810000001</v>
      </c>
      <c r="R17" s="25">
        <f>VLOOKUP($D17,result!$A$2:$AW$212,R$5,FALSE)</f>
        <v>3.874104676</v>
      </c>
      <c r="S17" s="192">
        <f>VLOOKUP($D17,result!$A$2:$AW$212,S$5,FALSE)</f>
        <v>3.8665669600000001</v>
      </c>
      <c r="T17" s="201">
        <f>VLOOKUP($D17,result!$A$2:$AW$212,T$5,FALSE)</f>
        <v>4.5726072999999996</v>
      </c>
      <c r="U17" s="201">
        <f>VLOOKUP($D17,result!$A$2:$AW$212,U$5,FALSE)</f>
        <v>5.0576831430000002</v>
      </c>
      <c r="V17" s="201">
        <f>VLOOKUP($D17,result!$A$2:$AW$212,V$5,FALSE)</f>
        <v>5.2040001389999997</v>
      </c>
      <c r="W17" s="201">
        <f>VLOOKUP($D17,result!$A$2:$AW$212,W$5,FALSE)</f>
        <v>5.0177802859999998</v>
      </c>
      <c r="Y17" s="49"/>
      <c r="Z17" s="49"/>
      <c r="AA17" s="49"/>
      <c r="AB17" s="49"/>
      <c r="AC17" s="49"/>
    </row>
    <row r="18" spans="2:29" x14ac:dyDescent="0.25">
      <c r="B18" s="278"/>
      <c r="C18" s="9" t="s">
        <v>13</v>
      </c>
      <c r="D18" s="8" t="s">
        <v>250</v>
      </c>
      <c r="E18" s="26">
        <f>VLOOKUP($D18,result!$A$2:$AW$212,E$5,FALSE)</f>
        <v>0.22254492319999999</v>
      </c>
      <c r="F18" s="26">
        <f>VLOOKUP($D18,result!$A$2:$AW$212,F$5,FALSE)</f>
        <v>0.31883980029999998</v>
      </c>
      <c r="G18" s="194">
        <f>VLOOKUP($D18,result!$A$2:$AW$212,G$5,FALSE)</f>
        <v>0.51246216749999995</v>
      </c>
      <c r="H18" s="26">
        <f>VLOOKUP($D18,result!$A$2:$AW$212,H$5,FALSE)</f>
        <v>0.60032837589999999</v>
      </c>
      <c r="I18" s="195">
        <f>VLOOKUP($D18,result!$A$2:$AW$212,I$5,FALSE)</f>
        <v>0.69838121389999996</v>
      </c>
      <c r="J18" s="194">
        <f>VLOOKUP($D18,result!$A$2:$AW$212,J$5,FALSE)</f>
        <v>0.74020363950000001</v>
      </c>
      <c r="K18" s="26">
        <f>VLOOKUP($D18,result!$A$2:$AW$212,K$5,FALSE)</f>
        <v>0.78031137439999998</v>
      </c>
      <c r="L18" s="26">
        <f>VLOOKUP($D18,result!$A$2:$AW$212,L$5,FALSE)</f>
        <v>0.82032751530000003</v>
      </c>
      <c r="M18" s="26">
        <f>VLOOKUP($D18,result!$A$2:$AW$212,M$5,FALSE)</f>
        <v>0.86133105389999998</v>
      </c>
      <c r="N18" s="195">
        <f>VLOOKUP($D18,result!$A$2:$AW$212,N$5,FALSE)</f>
        <v>0.90460842200000002</v>
      </c>
      <c r="O18" s="194">
        <f>VLOOKUP($D18,result!$A$2:$AW$212,O$5,FALSE)</f>
        <v>0.9344767088</v>
      </c>
      <c r="P18" s="26">
        <f>VLOOKUP($D18,result!$A$2:$AW$212,P$5,FALSE)</f>
        <v>0.9668687695</v>
      </c>
      <c r="Q18" s="26">
        <f>VLOOKUP($D18,result!$A$2:$AW$212,Q$5,FALSE)</f>
        <v>1.0015955889999999</v>
      </c>
      <c r="R18" s="26">
        <f>VLOOKUP($D18,result!$A$2:$AW$212,R$5,FALSE)</f>
        <v>1.0385472499999999</v>
      </c>
      <c r="S18" s="195">
        <f>VLOOKUP($D18,result!$A$2:$AW$212,S$5,FALSE)</f>
        <v>1.077567841</v>
      </c>
      <c r="T18" s="203">
        <f>VLOOKUP($D18,result!$A$2:$AW$212,T$5,FALSE)</f>
        <v>1.482432567</v>
      </c>
      <c r="U18" s="203">
        <f>VLOOKUP($D18,result!$A$2:$AW$212,U$5,FALSE)</f>
        <v>1.90745638</v>
      </c>
      <c r="V18" s="203">
        <f>VLOOKUP($D18,result!$A$2:$AW$212,V$5,FALSE)</f>
        <v>2.2831384730000002</v>
      </c>
      <c r="W18" s="203">
        <f>VLOOKUP($D18,result!$A$2:$AW$212,W$5,FALSE)</f>
        <v>2.5609349620000001</v>
      </c>
      <c r="Y18" s="49"/>
      <c r="Z18" s="49"/>
      <c r="AA18" s="49"/>
      <c r="AB18" s="49"/>
      <c r="AC18" s="49"/>
    </row>
    <row r="19" spans="2:29" ht="15" customHeight="1" x14ac:dyDescent="0.25">
      <c r="B19" s="276" t="s">
        <v>14</v>
      </c>
      <c r="C19" s="6" t="s">
        <v>2</v>
      </c>
      <c r="D19" s="3" t="s">
        <v>237</v>
      </c>
      <c r="E19" s="7">
        <f>VLOOKUP($D19,result!$A$2:$AW$212,E$5,FALSE)</f>
        <v>37.160001180000002</v>
      </c>
      <c r="F19" s="7">
        <f t="shared" ref="F19:G19" si="0">SUM(F20:F25)</f>
        <v>35.526209696700008</v>
      </c>
      <c r="G19" s="190">
        <f t="shared" si="0"/>
        <v>34.877111472199999</v>
      </c>
      <c r="H19" s="7">
        <f t="shared" ref="H19:W19" si="1">SUM(H20:H25)</f>
        <v>33.930098563600005</v>
      </c>
      <c r="I19" s="191">
        <f t="shared" si="1"/>
        <v>32.745863554499998</v>
      </c>
      <c r="J19" s="190">
        <f t="shared" si="1"/>
        <v>31.816655416200003</v>
      </c>
      <c r="K19" s="7">
        <f t="shared" si="1"/>
        <v>31.079454764699999</v>
      </c>
      <c r="L19" s="7">
        <f t="shared" si="1"/>
        <v>30.4838616306</v>
      </c>
      <c r="M19" s="7">
        <f t="shared" si="1"/>
        <v>29.956337433299996</v>
      </c>
      <c r="N19" s="191">
        <f t="shared" si="1"/>
        <v>29.480685036799997</v>
      </c>
      <c r="O19" s="190">
        <f t="shared" si="1"/>
        <v>29.062999141100001</v>
      </c>
      <c r="P19" s="7">
        <f t="shared" si="1"/>
        <v>28.687974949499999</v>
      </c>
      <c r="Q19" s="7">
        <f t="shared" si="1"/>
        <v>28.344578722700003</v>
      </c>
      <c r="R19" s="7">
        <f t="shared" si="1"/>
        <v>28.026411367500003</v>
      </c>
      <c r="S19" s="191">
        <f t="shared" si="1"/>
        <v>27.728128820200002</v>
      </c>
      <c r="T19" s="200">
        <f t="shared" si="1"/>
        <v>27.1945777866</v>
      </c>
      <c r="U19" s="200">
        <f t="shared" si="1"/>
        <v>27.005315399099999</v>
      </c>
      <c r="V19" s="200">
        <f t="shared" si="1"/>
        <v>26.8932796313</v>
      </c>
      <c r="W19" s="200">
        <f t="shared" si="1"/>
        <v>26.882044452300004</v>
      </c>
      <c r="Y19" s="49"/>
      <c r="Z19" s="49"/>
      <c r="AA19" s="49"/>
      <c r="AB19" s="49"/>
      <c r="AC19" s="49"/>
    </row>
    <row r="20" spans="2:29" x14ac:dyDescent="0.25">
      <c r="B20" s="277"/>
      <c r="C20" s="8" t="s">
        <v>15</v>
      </c>
      <c r="D20" s="8" t="s">
        <v>253</v>
      </c>
      <c r="E20" s="25">
        <f>VLOOKUP($D20,result!$A$2:$AW$212,E$5,FALSE)</f>
        <v>34.16896697</v>
      </c>
      <c r="F20" s="25">
        <f>VLOOKUP($D20,result!$A$2:$AW$212,F$5,FALSE)</f>
        <v>30.387875680000001</v>
      </c>
      <c r="G20" s="40">
        <f>VLOOKUP($D20,result!$A$2:$AW$212,G$5,FALSE)</f>
        <v>29.141130789999998</v>
      </c>
      <c r="H20" s="25">
        <f>VLOOKUP($D20,result!$A$2:$AW$212,H$5,FALSE)</f>
        <v>28.106678309999999</v>
      </c>
      <c r="I20" s="192">
        <f>VLOOKUP($D20,result!$A$2:$AW$212,I$5,FALSE)</f>
        <v>26.881415659999998</v>
      </c>
      <c r="J20" s="40">
        <f>VLOOKUP($D20,result!$A$2:$AW$212,J$5,FALSE)</f>
        <v>25.894252760000001</v>
      </c>
      <c r="K20" s="25">
        <f>VLOOKUP($D20,result!$A$2:$AW$212,K$5,FALSE)</f>
        <v>25.067266969999999</v>
      </c>
      <c r="L20" s="25">
        <f>VLOOKUP($D20,result!$A$2:$AW$212,L$5,FALSE)</f>
        <v>24.356418349999998</v>
      </c>
      <c r="M20" s="25">
        <f>VLOOKUP($D20,result!$A$2:$AW$212,M$5,FALSE)</f>
        <v>23.700665789999999</v>
      </c>
      <c r="N20" s="192">
        <f>VLOOKUP($D20,result!$A$2:$AW$212,N$5,FALSE)</f>
        <v>23.086051359999999</v>
      </c>
      <c r="O20" s="40">
        <f>VLOOKUP($D20,result!$A$2:$AW$212,O$5,FALSE)</f>
        <v>22.610163350000001</v>
      </c>
      <c r="P20" s="25">
        <f>VLOOKUP($D20,result!$A$2:$AW$212,P$5,FALSE)</f>
        <v>22.16856842</v>
      </c>
      <c r="Q20" s="25">
        <f>VLOOKUP($D20,result!$A$2:$AW$212,Q$5,FALSE)</f>
        <v>21.752231729999998</v>
      </c>
      <c r="R20" s="25">
        <f>VLOOKUP($D20,result!$A$2:$AW$212,R$5,FALSE)</f>
        <v>21.35586662</v>
      </c>
      <c r="S20" s="192">
        <f>VLOOKUP($D20,result!$A$2:$AW$212,S$5,FALSE)</f>
        <v>20.975109830000001</v>
      </c>
      <c r="T20" s="201">
        <f>VLOOKUP($D20,result!$A$2:$AW$212,T$5,FALSE)</f>
        <v>20.29120211</v>
      </c>
      <c r="U20" s="201">
        <f>VLOOKUP($D20,result!$A$2:$AW$212,U$5,FALSE)</f>
        <v>19.86113744</v>
      </c>
      <c r="V20" s="201">
        <f>VLOOKUP($D20,result!$A$2:$AW$212,V$5,FALSE)</f>
        <v>19.480418400000001</v>
      </c>
      <c r="W20" s="201">
        <f>VLOOKUP($D20,result!$A$2:$AW$212,W$5,FALSE)</f>
        <v>19.163212510000001</v>
      </c>
      <c r="Y20" s="49"/>
      <c r="Z20" s="49"/>
      <c r="AA20" s="49"/>
      <c r="AB20" s="49"/>
      <c r="AC20" s="49"/>
    </row>
    <row r="21" spans="2:29" x14ac:dyDescent="0.25">
      <c r="B21" s="277"/>
      <c r="C21" s="8" t="s">
        <v>16</v>
      </c>
      <c r="D21" s="8" t="s">
        <v>254</v>
      </c>
      <c r="E21" s="25">
        <f>VLOOKUP($D21,result!$A$2:$AW$212,E$5,FALSE)</f>
        <v>1.5994835329999999</v>
      </c>
      <c r="F21" s="25">
        <f>VLOOKUP($D21,result!$A$2:$AW$212,F$5,FALSE)</f>
        <v>3.1983948500000001</v>
      </c>
      <c r="G21" s="40">
        <f>VLOOKUP($D21,result!$A$2:$AW$212,G$5,FALSE)</f>
        <v>3.482894065</v>
      </c>
      <c r="H21" s="25">
        <f>VLOOKUP($D21,result!$A$2:$AW$212,H$5,FALSE)</f>
        <v>3.5046455220000001</v>
      </c>
      <c r="I21" s="192">
        <f>VLOOKUP($D21,result!$A$2:$AW$212,I$5,FALSE)</f>
        <v>3.4969338790000002</v>
      </c>
      <c r="J21" s="40">
        <f>VLOOKUP($D21,result!$A$2:$AW$212,J$5,FALSE)</f>
        <v>3.5670195179999999</v>
      </c>
      <c r="K21" s="25">
        <f>VLOOKUP($D21,result!$A$2:$AW$212,K$5,FALSE)</f>
        <v>3.6565869740000001</v>
      </c>
      <c r="L21" s="25">
        <f>VLOOKUP($D21,result!$A$2:$AW$212,L$5,FALSE)</f>
        <v>3.7622631179999999</v>
      </c>
      <c r="M21" s="25">
        <f>VLOOKUP($D21,result!$A$2:$AW$212,M$5,FALSE)</f>
        <v>3.876708131</v>
      </c>
      <c r="N21" s="192">
        <f>VLOOKUP($D21,result!$A$2:$AW$212,N$5,FALSE)</f>
        <v>3.9987019560000001</v>
      </c>
      <c r="O21" s="40">
        <f>VLOOKUP($D21,result!$A$2:$AW$212,O$5,FALSE)</f>
        <v>4.0554335339999996</v>
      </c>
      <c r="P21" s="25">
        <f>VLOOKUP($D21,result!$A$2:$AW$212,P$5,FALSE)</f>
        <v>4.117517436</v>
      </c>
      <c r="Q21" s="25">
        <f>VLOOKUP($D21,result!$A$2:$AW$212,Q$5,FALSE)</f>
        <v>4.1837510079999998</v>
      </c>
      <c r="R21" s="25">
        <f>VLOOKUP($D21,result!$A$2:$AW$212,R$5,FALSE)</f>
        <v>4.253470439</v>
      </c>
      <c r="S21" s="192">
        <f>VLOOKUP($D21,result!$A$2:$AW$212,S$5,FALSE)</f>
        <v>4.3260812639999999</v>
      </c>
      <c r="T21" s="201">
        <f>VLOOKUP($D21,result!$A$2:$AW$212,T$5,FALSE)</f>
        <v>4.3939936990000001</v>
      </c>
      <c r="U21" s="201">
        <f>VLOOKUP($D21,result!$A$2:$AW$212,U$5,FALSE)</f>
        <v>4.515615897</v>
      </c>
      <c r="V21" s="201">
        <f>VLOOKUP($D21,result!$A$2:$AW$212,V$5,FALSE)</f>
        <v>4.6502080149999996</v>
      </c>
      <c r="W21" s="201">
        <f>VLOOKUP($D21,result!$A$2:$AW$212,W$5,FALSE)</f>
        <v>4.8029010489999999</v>
      </c>
      <c r="Y21" s="49"/>
      <c r="Z21" s="49"/>
      <c r="AA21" s="49"/>
      <c r="AB21" s="49"/>
      <c r="AC21" s="49"/>
    </row>
    <row r="22" spans="2:29" x14ac:dyDescent="0.25">
      <c r="B22" s="277"/>
      <c r="C22" s="8" t="s">
        <v>17</v>
      </c>
      <c r="D22" s="8" t="s">
        <v>255</v>
      </c>
      <c r="E22" s="25">
        <f>VLOOKUP($D22,result!$A$2:$AW$212,E$5,FALSE)</f>
        <v>0.19993544160000001</v>
      </c>
      <c r="F22" s="25">
        <f>VLOOKUP($D22,result!$A$2:$AW$212,F$5,FALSE)</f>
        <v>0.1046120281</v>
      </c>
      <c r="G22" s="40">
        <f>VLOOKUP($D22,result!$A$2:$AW$212,G$5,FALSE)</f>
        <v>0.1007373156</v>
      </c>
      <c r="H22" s="25">
        <f>VLOOKUP($D22,result!$A$2:$AW$212,H$5,FALSE)</f>
        <v>9.7295867499999994E-2</v>
      </c>
      <c r="I22" s="192">
        <f>VLOOKUP($D22,result!$A$2:$AW$212,I$5,FALSE)</f>
        <v>9.3183261200000006E-2</v>
      </c>
      <c r="J22" s="40">
        <f>VLOOKUP($D22,result!$A$2:$AW$212,J$5,FALSE)</f>
        <v>9.0636891100000005E-2</v>
      </c>
      <c r="K22" s="25">
        <f>VLOOKUP($D22,result!$A$2:$AW$212,K$5,FALSE)</f>
        <v>8.85981089E-2</v>
      </c>
      <c r="L22" s="25">
        <f>VLOOKUP($D22,result!$A$2:$AW$212,L$5,FALSE)</f>
        <v>8.6925408300000007E-2</v>
      </c>
      <c r="M22" s="25">
        <f>VLOOKUP($D22,result!$A$2:$AW$212,M$5,FALSE)</f>
        <v>8.5410194100000003E-2</v>
      </c>
      <c r="N22" s="192">
        <f>VLOOKUP($D22,result!$A$2:$AW$212,N$5,FALSE)</f>
        <v>8.4006843900000003E-2</v>
      </c>
      <c r="O22" s="40">
        <f>VLOOKUP($D22,result!$A$2:$AW$212,O$5,FALSE)</f>
        <v>8.3019064200000006E-2</v>
      </c>
      <c r="P22" s="25">
        <f>VLOOKUP($D22,result!$A$2:$AW$212,P$5,FALSE)</f>
        <v>8.2133608600000005E-2</v>
      </c>
      <c r="Q22" s="25">
        <f>VLOOKUP($D22,result!$A$2:$AW$212,Q$5,FALSE)</f>
        <v>8.1319780800000005E-2</v>
      </c>
      <c r="R22" s="25">
        <f>VLOOKUP($D22,result!$A$2:$AW$212,R$5,FALSE)</f>
        <v>8.0559859499999997E-2</v>
      </c>
      <c r="S22" s="192">
        <f>VLOOKUP($D22,result!$A$2:$AW$212,S$5,FALSE)</f>
        <v>7.9838959099999995E-2</v>
      </c>
      <c r="T22" s="201">
        <f>VLOOKUP($D22,result!$A$2:$AW$212,T$5,FALSE)</f>
        <v>7.8497595099999998E-2</v>
      </c>
      <c r="U22" s="201">
        <f>VLOOKUP($D22,result!$A$2:$AW$212,U$5,FALSE)</f>
        <v>7.8089140799999998E-2</v>
      </c>
      <c r="V22" s="201">
        <f>VLOOKUP($D22,result!$A$2:$AW$212,V$5,FALSE)</f>
        <v>7.7843572900000005E-2</v>
      </c>
      <c r="W22" s="201">
        <f>VLOOKUP($D22,result!$A$2:$AW$212,W$5,FALSE)</f>
        <v>7.7827082300000003E-2</v>
      </c>
      <c r="Y22" s="49"/>
      <c r="Z22" s="49"/>
      <c r="AA22" s="49"/>
      <c r="AB22" s="49"/>
      <c r="AC22" s="49"/>
    </row>
    <row r="23" spans="2:29" x14ac:dyDescent="0.25">
      <c r="B23" s="277"/>
      <c r="C23" s="8" t="s">
        <v>18</v>
      </c>
      <c r="D23" s="8" t="s">
        <v>256</v>
      </c>
      <c r="E23" s="25">
        <f>VLOOKUP($D23,result!$A$2:$AW$212,E$5,FALSE)</f>
        <v>0.5918089071</v>
      </c>
      <c r="F23" s="25">
        <f>VLOOKUP($D23,result!$A$2:$AW$212,F$5,FALSE)</f>
        <v>0.47217511760000003</v>
      </c>
      <c r="G23" s="40">
        <f>VLOOKUP($D23,result!$A$2:$AW$212,G$5,FALSE)</f>
        <v>0.50294873269999996</v>
      </c>
      <c r="H23" s="25">
        <f>VLOOKUP($D23,result!$A$2:$AW$212,H$5,FALSE)</f>
        <v>0.50237925220000001</v>
      </c>
      <c r="I23" s="192">
        <f>VLOOKUP($D23,result!$A$2:$AW$212,I$5,FALSE)</f>
        <v>0.49759861449999998</v>
      </c>
      <c r="J23" s="40">
        <f>VLOOKUP($D23,result!$A$2:$AW$212,J$5,FALSE)</f>
        <v>0.48400099829999998</v>
      </c>
      <c r="K23" s="25">
        <f>VLOOKUP($D23,result!$A$2:$AW$212,K$5,FALSE)</f>
        <v>0.47311390170000001</v>
      </c>
      <c r="L23" s="25">
        <f>VLOOKUP($D23,result!$A$2:$AW$212,L$5,FALSE)</f>
        <v>0.46418168040000002</v>
      </c>
      <c r="M23" s="25">
        <f>VLOOKUP($D23,result!$A$2:$AW$212,M$5,FALSE)</f>
        <v>0.45609043669999999</v>
      </c>
      <c r="N23" s="192">
        <f>VLOOKUP($D23,result!$A$2:$AW$212,N$5,FALSE)</f>
        <v>0.44859654650000003</v>
      </c>
      <c r="O23" s="40">
        <f>VLOOKUP($D23,result!$A$2:$AW$212,O$5,FALSE)</f>
        <v>0.44332180269999999</v>
      </c>
      <c r="P23" s="25">
        <f>VLOOKUP($D23,result!$A$2:$AW$212,P$5,FALSE)</f>
        <v>0.43859346989999998</v>
      </c>
      <c r="Q23" s="25">
        <f>VLOOKUP($D23,result!$A$2:$AW$212,Q$5,FALSE)</f>
        <v>0.43424762929999999</v>
      </c>
      <c r="R23" s="25">
        <f>VLOOKUP($D23,result!$A$2:$AW$212,R$5,FALSE)</f>
        <v>0.43018964949999999</v>
      </c>
      <c r="S23" s="192">
        <f>VLOOKUP($D23,result!$A$2:$AW$212,S$5,FALSE)</f>
        <v>0.42634004139999998</v>
      </c>
      <c r="T23" s="201">
        <f>VLOOKUP($D23,result!$A$2:$AW$212,T$5,FALSE)</f>
        <v>0.41917715799999999</v>
      </c>
      <c r="U23" s="201">
        <f>VLOOKUP($D23,result!$A$2:$AW$212,U$5,FALSE)</f>
        <v>0.41699601209999998</v>
      </c>
      <c r="V23" s="201">
        <f>VLOOKUP($D23,result!$A$2:$AW$212,V$5,FALSE)</f>
        <v>0.41568467910000001</v>
      </c>
      <c r="W23" s="201">
        <f>VLOOKUP($D23,result!$A$2:$AW$212,W$5,FALSE)</f>
        <v>0.41559661930000003</v>
      </c>
      <c r="Y23" s="49"/>
      <c r="Z23" s="49"/>
      <c r="AA23" s="49"/>
      <c r="AB23" s="49"/>
      <c r="AC23" s="49"/>
    </row>
    <row r="24" spans="2:29" x14ac:dyDescent="0.25">
      <c r="B24" s="277"/>
      <c r="C24" s="8" t="s">
        <v>19</v>
      </c>
      <c r="D24" s="8" t="s">
        <v>257</v>
      </c>
      <c r="E24" s="25">
        <f>VLOOKUP($D24,result!$A$2:$AW$212,E$5,FALSE)</f>
        <v>0.19993544160000001</v>
      </c>
      <c r="F24" s="25">
        <f>VLOOKUP($D24,result!$A$2:$AW$212,F$5,FALSE)</f>
        <v>0.26288741900000001</v>
      </c>
      <c r="G24" s="40">
        <f>VLOOKUP($D24,result!$A$2:$AW$212,G$5,FALSE)</f>
        <v>0.31050093690000002</v>
      </c>
      <c r="H24" s="25">
        <f>VLOOKUP($D24,result!$A$2:$AW$212,H$5,FALSE)</f>
        <v>0.32101726390000002</v>
      </c>
      <c r="I24" s="192">
        <f>VLOOKUP($D24,result!$A$2:$AW$212,I$5,FALSE)</f>
        <v>0.32910414580000003</v>
      </c>
      <c r="J24" s="40">
        <f>VLOOKUP($D24,result!$A$2:$AW$212,J$5,FALSE)</f>
        <v>0.33808235479999998</v>
      </c>
      <c r="K24" s="25">
        <f>VLOOKUP($D24,result!$A$2:$AW$212,K$5,FALSE)</f>
        <v>0.34903100910000001</v>
      </c>
      <c r="L24" s="25">
        <f>VLOOKUP($D24,result!$A$2:$AW$212,L$5,FALSE)</f>
        <v>0.36166656089999999</v>
      </c>
      <c r="M24" s="25">
        <f>VLOOKUP($D24,result!$A$2:$AW$212,M$5,FALSE)</f>
        <v>0.37531280550000001</v>
      </c>
      <c r="N24" s="192">
        <f>VLOOKUP($D24,result!$A$2:$AW$212,N$5,FALSE)</f>
        <v>0.3898705214</v>
      </c>
      <c r="O24" s="40">
        <f>VLOOKUP($D24,result!$A$2:$AW$212,O$5,FALSE)</f>
        <v>0.40040517419999999</v>
      </c>
      <c r="P24" s="25">
        <f>VLOOKUP($D24,result!$A$2:$AW$212,P$5,FALSE)</f>
        <v>0.41167914700000002</v>
      </c>
      <c r="Q24" s="25">
        <f>VLOOKUP($D24,result!$A$2:$AW$212,Q$5,FALSE)</f>
        <v>0.42359446960000002</v>
      </c>
      <c r="R24" s="25">
        <f>VLOOKUP($D24,result!$A$2:$AW$212,R$5,FALSE)</f>
        <v>0.43610282449999999</v>
      </c>
      <c r="S24" s="192">
        <f>VLOOKUP($D24,result!$A$2:$AW$212,S$5,FALSE)</f>
        <v>0.44916011369999997</v>
      </c>
      <c r="T24" s="201">
        <f>VLOOKUP($D24,result!$A$2:$AW$212,T$5,FALSE)</f>
        <v>0.49420169450000001</v>
      </c>
      <c r="U24" s="201">
        <f>VLOOKUP($D24,result!$A$2:$AW$212,U$5,FALSE)</f>
        <v>0.55017402719999997</v>
      </c>
      <c r="V24" s="201">
        <f>VLOOKUP($D24,result!$A$2:$AW$212,V$5,FALSE)</f>
        <v>0.6137531893</v>
      </c>
      <c r="W24" s="201">
        <f>VLOOKUP($D24,result!$A$2:$AW$212,W$5,FALSE)</f>
        <v>0.68669409270000004</v>
      </c>
      <c r="Y24" s="49"/>
      <c r="Z24" s="49"/>
      <c r="AA24" s="49"/>
      <c r="AB24" s="49"/>
      <c r="AC24" s="49"/>
    </row>
    <row r="25" spans="2:29" x14ac:dyDescent="0.25">
      <c r="B25" s="278"/>
      <c r="C25" s="9" t="s">
        <v>13</v>
      </c>
      <c r="D25" s="8" t="s">
        <v>258</v>
      </c>
      <c r="E25" s="26">
        <f>VLOOKUP($D25,result!$A$2:$AW$212,E$5,FALSE)</f>
        <v>0.39987088320000003</v>
      </c>
      <c r="F25" s="26">
        <f>VLOOKUP($D25,result!$A$2:$AW$212,F$5,FALSE)</f>
        <v>1.100264602</v>
      </c>
      <c r="G25" s="194">
        <f>VLOOKUP($D25,result!$A$2:$AW$212,G$5,FALSE)</f>
        <v>1.338899632</v>
      </c>
      <c r="H25" s="26">
        <f>VLOOKUP($D25,result!$A$2:$AW$212,H$5,FALSE)</f>
        <v>1.398082348</v>
      </c>
      <c r="I25" s="195">
        <f>VLOOKUP($D25,result!$A$2:$AW$212,I$5,FALSE)</f>
        <v>1.4476279940000001</v>
      </c>
      <c r="J25" s="194">
        <f>VLOOKUP($D25,result!$A$2:$AW$212,J$5,FALSE)</f>
        <v>1.4426628939999999</v>
      </c>
      <c r="K25" s="26">
        <f>VLOOKUP($D25,result!$A$2:$AW$212,K$5,FALSE)</f>
        <v>1.4448578009999999</v>
      </c>
      <c r="L25" s="26">
        <f>VLOOKUP($D25,result!$A$2:$AW$212,L$5,FALSE)</f>
        <v>1.4524065129999999</v>
      </c>
      <c r="M25" s="26">
        <f>VLOOKUP($D25,result!$A$2:$AW$212,M$5,FALSE)</f>
        <v>1.4621500759999999</v>
      </c>
      <c r="N25" s="195">
        <f>VLOOKUP($D25,result!$A$2:$AW$212,N$5,FALSE)</f>
        <v>1.4734578089999999</v>
      </c>
      <c r="O25" s="194">
        <f>VLOOKUP($D25,result!$A$2:$AW$212,O$5,FALSE)</f>
        <v>1.4706562160000001</v>
      </c>
      <c r="P25" s="26">
        <f>VLOOKUP($D25,result!$A$2:$AW$212,P$5,FALSE)</f>
        <v>1.4694828680000001</v>
      </c>
      <c r="Q25" s="26">
        <f>VLOOKUP($D25,result!$A$2:$AW$212,Q$5,FALSE)</f>
        <v>1.4694341049999999</v>
      </c>
      <c r="R25" s="26">
        <f>VLOOKUP($D25,result!$A$2:$AW$212,R$5,FALSE)</f>
        <v>1.4702219750000001</v>
      </c>
      <c r="S25" s="195">
        <f>VLOOKUP($D25,result!$A$2:$AW$212,S$5,FALSE)</f>
        <v>1.471598612</v>
      </c>
      <c r="T25" s="203">
        <f>VLOOKUP($D25,result!$A$2:$AW$212,T$5,FALSE)</f>
        <v>1.51750553</v>
      </c>
      <c r="U25" s="203">
        <f>VLOOKUP($D25,result!$A$2:$AW$212,U$5,FALSE)</f>
        <v>1.5833028819999999</v>
      </c>
      <c r="V25" s="203">
        <f>VLOOKUP($D25,result!$A$2:$AW$212,V$5,FALSE)</f>
        <v>1.6553717750000001</v>
      </c>
      <c r="W25" s="203">
        <f>VLOOKUP($D25,result!$A$2:$AW$212,W$5,FALSE)</f>
        <v>1.735813099</v>
      </c>
      <c r="Y25" s="49"/>
      <c r="Z25" s="49"/>
      <c r="AA25" s="49"/>
      <c r="AB25" s="49"/>
      <c r="AC25" s="49"/>
    </row>
    <row r="26" spans="2:29" x14ac:dyDescent="0.25">
      <c r="B26" s="11" t="s">
        <v>9</v>
      </c>
      <c r="C26" s="3"/>
      <c r="D26" s="23" t="s">
        <v>238</v>
      </c>
      <c r="E26" s="7">
        <f>VLOOKUP($D26,result!$A$2:$AW$212,E$5,FALSE)</f>
        <v>5.7508898210000003</v>
      </c>
      <c r="F26" s="7">
        <f>VLOOKUP($D26,result!$A$2:$AW$212,F$5,FALSE)</f>
        <v>4.6070296730000004</v>
      </c>
      <c r="G26" s="190">
        <f>VLOOKUP($D26,result!$A$2:$AW$212,G$5,FALSE)</f>
        <v>3.7405476520000001</v>
      </c>
      <c r="H26" s="7">
        <f>VLOOKUP($D26,result!$A$2:$AW$212,H$5,FALSE)</f>
        <v>3.6709687639999999</v>
      </c>
      <c r="I26" s="191">
        <f>VLOOKUP($D26,result!$A$2:$AW$212,I$5,FALSE)</f>
        <v>3.6465027499999998</v>
      </c>
      <c r="J26" s="190">
        <f>VLOOKUP($D26,result!$A$2:$AW$212,J$5,FALSE)</f>
        <v>3.6457258189999999</v>
      </c>
      <c r="K26" s="7">
        <f>VLOOKUP($D26,result!$A$2:$AW$212,K$5,FALSE)</f>
        <v>3.6553825519999998</v>
      </c>
      <c r="L26" s="7">
        <f>VLOOKUP($D26,result!$A$2:$AW$212,L$5,FALSE)</f>
        <v>3.6679996469999998</v>
      </c>
      <c r="M26" s="7">
        <f>VLOOKUP($D26,result!$A$2:$AW$212,M$5,FALSE)</f>
        <v>3.66876742</v>
      </c>
      <c r="N26" s="191">
        <f>VLOOKUP($D26,result!$A$2:$AW$212,N$5,FALSE)</f>
        <v>3.663237444</v>
      </c>
      <c r="O26" s="190">
        <f>VLOOKUP($D26,result!$A$2:$AW$212,O$5,FALSE)</f>
        <v>3.6548969699999998</v>
      </c>
      <c r="P26" s="7">
        <f>VLOOKUP($D26,result!$A$2:$AW$212,P$5,FALSE)</f>
        <v>3.6460101219999999</v>
      </c>
      <c r="Q26" s="7">
        <f>VLOOKUP($D26,result!$A$2:$AW$212,Q$5,FALSE)</f>
        <v>3.6366796950000002</v>
      </c>
      <c r="R26" s="7">
        <f>VLOOKUP($D26,result!$A$2:$AW$212,R$5,FALSE)</f>
        <v>3.6269268559999999</v>
      </c>
      <c r="S26" s="191">
        <f>VLOOKUP($D26,result!$A$2:$AW$212,S$5,FALSE)</f>
        <v>3.6166316350000001</v>
      </c>
      <c r="T26" s="200">
        <f>VLOOKUP($D26,result!$A$2:$AW$212,T$5,FALSE)</f>
        <v>3.7564322319999999</v>
      </c>
      <c r="U26" s="200">
        <f>VLOOKUP($D26,result!$A$2:$AW$212,U$5,FALSE)</f>
        <v>3.954203401</v>
      </c>
      <c r="V26" s="200">
        <f>VLOOKUP($D26,result!$A$2:$AW$212,V$5,FALSE)</f>
        <v>4.1609035179999996</v>
      </c>
      <c r="W26" s="200">
        <f>VLOOKUP($D26,result!$A$2:$AW$212,W$5,FALSE)</f>
        <v>4.3758754199999998</v>
      </c>
      <c r="Y26" s="49"/>
      <c r="Z26" s="49"/>
      <c r="AA26" s="49"/>
      <c r="AB26" s="49"/>
      <c r="AC26" s="49"/>
    </row>
    <row r="27" spans="2:29" x14ac:dyDescent="0.25">
      <c r="B27" s="6" t="s">
        <v>2</v>
      </c>
      <c r="C27" s="3"/>
      <c r="D27" s="3" t="s">
        <v>239</v>
      </c>
      <c r="E27" s="12">
        <f>VLOOKUP($D27,result!$A$2:$AW$212,E$5,FALSE)</f>
        <v>164.4847508</v>
      </c>
      <c r="F27" s="12">
        <f>VLOOKUP($D27,result!$A$2:$AW$212,F$5,FALSE)</f>
        <v>150.03506060000001</v>
      </c>
      <c r="G27" s="41">
        <f>VLOOKUP($D27,result!$A$2:$AW$212,G$5,FALSE)</f>
        <v>148.3995314</v>
      </c>
      <c r="H27" s="12">
        <f>VLOOKUP($D27,result!$A$2:$AW$212,H$5,FALSE)</f>
        <v>147.21371920000001</v>
      </c>
      <c r="I27" s="196">
        <f>VLOOKUP($D27,result!$A$2:$AW$212,I$5,FALSE)</f>
        <v>145.3431444</v>
      </c>
      <c r="J27" s="41">
        <f>VLOOKUP($D27,result!$A$2:$AW$212,J$5,FALSE)</f>
        <v>143.7318344</v>
      </c>
      <c r="K27" s="12">
        <f>VLOOKUP($D27,result!$A$2:$AW$212,K$5,FALSE)</f>
        <v>142.2796845</v>
      </c>
      <c r="L27" s="12">
        <f>VLOOKUP($D27,result!$A$2:$AW$212,L$5,FALSE)</f>
        <v>141.00429099999999</v>
      </c>
      <c r="M27" s="12">
        <f>VLOOKUP($D27,result!$A$2:$AW$212,M$5,FALSE)</f>
        <v>139.91124009999999</v>
      </c>
      <c r="N27" s="196">
        <f>VLOOKUP($D27,result!$A$2:$AW$212,N$5,FALSE)</f>
        <v>138.99082430000001</v>
      </c>
      <c r="O27" s="41">
        <f>VLOOKUP($D27,result!$A$2:$AW$212,O$5,FALSE)</f>
        <v>138.31085200000001</v>
      </c>
      <c r="P27" s="12">
        <f>VLOOKUP($D27,result!$A$2:$AW$212,P$5,FALSE)</f>
        <v>137.79363739999999</v>
      </c>
      <c r="Q27" s="12">
        <f>VLOOKUP($D27,result!$A$2:$AW$212,Q$5,FALSE)</f>
        <v>137.39467189999999</v>
      </c>
      <c r="R27" s="12">
        <f>VLOOKUP($D27,result!$A$2:$AW$212,R$5,FALSE)</f>
        <v>137.08546269999999</v>
      </c>
      <c r="S27" s="196">
        <f>VLOOKUP($D27,result!$A$2:$AW$212,S$5,FALSE)</f>
        <v>136.83960339999999</v>
      </c>
      <c r="T27" s="204">
        <f>VLOOKUP($D27,result!$A$2:$AW$212,T$5,FALSE)</f>
        <v>137.23473630000001</v>
      </c>
      <c r="U27" s="204">
        <f>VLOOKUP($D27,result!$A$2:$AW$212,U$5,FALSE)</f>
        <v>138.76865530000001</v>
      </c>
      <c r="V27" s="204">
        <f>VLOOKUP($D27,result!$A$2:$AW$212,V$5,FALSE)</f>
        <v>140.99832760000001</v>
      </c>
      <c r="W27" s="204">
        <f>VLOOKUP($D27,result!$A$2:$AW$212,W$5,FALSE)</f>
        <v>144.4372486</v>
      </c>
      <c r="Y27" s="49"/>
      <c r="Z27" s="49"/>
      <c r="AA27" s="49"/>
      <c r="AB27" s="49"/>
      <c r="AC27" s="49"/>
    </row>
    <row r="28" spans="2:29" x14ac:dyDescent="0.25">
      <c r="T28" s="35"/>
      <c r="U28" s="35"/>
      <c r="V28" s="35"/>
      <c r="W28" s="35"/>
    </row>
    <row r="29" spans="2:29" x14ac:dyDescent="0.25">
      <c r="T29" s="35"/>
      <c r="U29" s="35"/>
      <c r="V29" s="35"/>
      <c r="W29" s="35"/>
    </row>
    <row r="30" spans="2:29" x14ac:dyDescent="0.25">
      <c r="B30" s="2"/>
      <c r="D30" s="13"/>
      <c r="E30">
        <v>4</v>
      </c>
      <c r="F30">
        <f>result!K1</f>
        <v>11</v>
      </c>
    </row>
    <row r="31" spans="2:29" x14ac:dyDescent="0.25">
      <c r="B31" s="3" t="s">
        <v>240</v>
      </c>
      <c r="C31" s="3"/>
      <c r="D31" s="4"/>
      <c r="E31" s="5">
        <v>2006</v>
      </c>
      <c r="F31" s="5">
        <v>2015</v>
      </c>
      <c r="G31" s="38">
        <v>2018</v>
      </c>
      <c r="H31" s="5">
        <v>2019</v>
      </c>
      <c r="I31" s="189">
        <v>2020</v>
      </c>
      <c r="J31" s="197">
        <v>2021</v>
      </c>
      <c r="K31" s="48">
        <v>2022</v>
      </c>
      <c r="L31" s="5">
        <v>2023</v>
      </c>
      <c r="M31" s="48">
        <v>2024</v>
      </c>
      <c r="N31" s="189">
        <v>2025</v>
      </c>
      <c r="O31" s="197">
        <v>2026</v>
      </c>
      <c r="P31" s="5">
        <v>2027</v>
      </c>
      <c r="Q31" s="48">
        <v>2028</v>
      </c>
      <c r="R31" s="48">
        <v>2029</v>
      </c>
      <c r="S31" s="189">
        <v>2030</v>
      </c>
      <c r="T31" s="199">
        <v>2035</v>
      </c>
      <c r="U31" s="199">
        <v>2040</v>
      </c>
      <c r="V31" s="199">
        <v>2045</v>
      </c>
      <c r="W31" s="198">
        <v>2050</v>
      </c>
    </row>
    <row r="32" spans="2:29" x14ac:dyDescent="0.25">
      <c r="B32" s="276" t="s">
        <v>1</v>
      </c>
      <c r="C32" s="6" t="s">
        <v>2</v>
      </c>
      <c r="D32" s="3" t="s">
        <v>235</v>
      </c>
      <c r="E32" s="7">
        <f t="shared" ref="E32:F47" si="2">E7/E$27*100</f>
        <v>51.417169286917265</v>
      </c>
      <c r="F32" s="7">
        <f t="shared" si="2"/>
        <v>48.936394590958692</v>
      </c>
      <c r="G32" s="264">
        <f>G7</f>
        <v>71.903744059999994</v>
      </c>
      <c r="H32" s="265">
        <f t="shared" ref="H32:W32" si="3">H7</f>
        <v>71.061312270000002</v>
      </c>
      <c r="I32" s="266">
        <f t="shared" si="3"/>
        <v>69.873529199999894</v>
      </c>
      <c r="J32" s="264">
        <f t="shared" si="3"/>
        <v>69.062501510000004</v>
      </c>
      <c r="K32" s="265">
        <f t="shared" si="3"/>
        <v>68.379064540000002</v>
      </c>
      <c r="L32" s="265">
        <f t="shared" si="3"/>
        <v>67.792391910000006</v>
      </c>
      <c r="M32" s="265">
        <f t="shared" si="3"/>
        <v>67.333595160000002</v>
      </c>
      <c r="N32" s="266">
        <f t="shared" si="3"/>
        <v>66.942752659999996</v>
      </c>
      <c r="O32" s="264">
        <f t="shared" si="3"/>
        <v>66.609553590000004</v>
      </c>
      <c r="P32" s="265">
        <f t="shared" si="3"/>
        <v>66.320956370000005</v>
      </c>
      <c r="Q32" s="265">
        <f t="shared" si="3"/>
        <v>66.056971939999997</v>
      </c>
      <c r="R32" s="265">
        <f t="shared" si="3"/>
        <v>65.80460617</v>
      </c>
      <c r="S32" s="266">
        <f t="shared" si="3"/>
        <v>65.552763049999996</v>
      </c>
      <c r="T32" s="267">
        <f t="shared" si="3"/>
        <v>64.462680989999996</v>
      </c>
      <c r="U32" s="267">
        <f t="shared" si="3"/>
        <v>63.252063900000003</v>
      </c>
      <c r="V32" s="267">
        <f t="shared" si="3"/>
        <v>61.653180470000002</v>
      </c>
      <c r="W32" s="266">
        <f t="shared" si="3"/>
        <v>59.893246660000003</v>
      </c>
    </row>
    <row r="33" spans="2:25" x14ac:dyDescent="0.25">
      <c r="B33" s="277"/>
      <c r="C33" s="8" t="s">
        <v>3</v>
      </c>
      <c r="D33" s="24" t="s">
        <v>251</v>
      </c>
      <c r="E33" s="25">
        <f t="shared" si="2"/>
        <v>50.991748822955266</v>
      </c>
      <c r="F33" s="25">
        <f t="shared" si="2"/>
        <v>46.456364459921438</v>
      </c>
      <c r="G33" s="40">
        <f t="shared" ref="G33:W33" si="4">G8</f>
        <v>67.618420720000003</v>
      </c>
      <c r="H33" s="25">
        <f t="shared" si="4"/>
        <v>66.592621570000006</v>
      </c>
      <c r="I33" s="192">
        <f t="shared" si="4"/>
        <v>65.238088559999994</v>
      </c>
      <c r="J33" s="40">
        <f t="shared" si="4"/>
        <v>64.506911610000003</v>
      </c>
      <c r="K33" s="25">
        <f t="shared" si="4"/>
        <v>63.894209119999999</v>
      </c>
      <c r="L33" s="25">
        <f t="shared" si="4"/>
        <v>63.371313350000001</v>
      </c>
      <c r="M33" s="25">
        <f t="shared" si="4"/>
        <v>62.96743086</v>
      </c>
      <c r="N33" s="192">
        <f t="shared" si="4"/>
        <v>62.626649149999999</v>
      </c>
      <c r="O33" s="40">
        <f t="shared" si="4"/>
        <v>62.337153669999999</v>
      </c>
      <c r="P33" s="25">
        <f t="shared" si="4"/>
        <v>62.089085140000002</v>
      </c>
      <c r="Q33" s="25">
        <f t="shared" si="4"/>
        <v>61.863769619999999</v>
      </c>
      <c r="R33" s="25">
        <f t="shared" si="4"/>
        <v>61.649059659999999</v>
      </c>
      <c r="S33" s="192">
        <f t="shared" si="4"/>
        <v>61.434569410000002</v>
      </c>
      <c r="T33" s="201">
        <f t="shared" si="4"/>
        <v>60.540133599999997</v>
      </c>
      <c r="U33" s="201">
        <f t="shared" si="4"/>
        <v>59.524287059999999</v>
      </c>
      <c r="V33" s="201">
        <f t="shared" si="4"/>
        <v>58.1341891</v>
      </c>
      <c r="W33" s="192">
        <f t="shared" si="4"/>
        <v>56.582689809999998</v>
      </c>
    </row>
    <row r="34" spans="2:25" x14ac:dyDescent="0.25">
      <c r="B34" s="278"/>
      <c r="C34" s="9" t="s">
        <v>4</v>
      </c>
      <c r="D34" s="8" t="s">
        <v>252</v>
      </c>
      <c r="E34" s="25">
        <f t="shared" si="2"/>
        <v>0.42542045970622583</v>
      </c>
      <c r="F34" s="25">
        <f t="shared" si="2"/>
        <v>2.4800301290377189</v>
      </c>
      <c r="G34" s="40">
        <f t="shared" ref="G34:W34" si="5">G9</f>
        <v>4.2853233340000001</v>
      </c>
      <c r="H34" s="25">
        <f t="shared" si="5"/>
        <v>4.4686907050000002</v>
      </c>
      <c r="I34" s="192">
        <f t="shared" si="5"/>
        <v>4.6354406409999998</v>
      </c>
      <c r="J34" s="40">
        <f t="shared" si="5"/>
        <v>4.5555899039999996</v>
      </c>
      <c r="K34" s="25">
        <f t="shared" si="5"/>
        <v>4.4848554180000004</v>
      </c>
      <c r="L34" s="25">
        <f t="shared" si="5"/>
        <v>4.4210785570000004</v>
      </c>
      <c r="M34" s="25">
        <f t="shared" si="5"/>
        <v>4.3661642970000001</v>
      </c>
      <c r="N34" s="192">
        <f t="shared" si="5"/>
        <v>4.3161035080000003</v>
      </c>
      <c r="O34" s="40">
        <f t="shared" si="5"/>
        <v>4.2723999189999997</v>
      </c>
      <c r="P34" s="25">
        <f t="shared" si="5"/>
        <v>4.2318712300000003</v>
      </c>
      <c r="Q34" s="25">
        <f t="shared" si="5"/>
        <v>4.193202318</v>
      </c>
      <c r="R34" s="25">
        <f t="shared" si="5"/>
        <v>4.155546513</v>
      </c>
      <c r="S34" s="192">
        <f t="shared" si="5"/>
        <v>4.1181936400000003</v>
      </c>
      <c r="T34" s="201">
        <f t="shared" si="5"/>
        <v>3.922547389</v>
      </c>
      <c r="U34" s="201">
        <f t="shared" si="5"/>
        <v>3.7277768400000002</v>
      </c>
      <c r="V34" s="201">
        <f t="shared" si="5"/>
        <v>3.5189913690000001</v>
      </c>
      <c r="W34" s="192">
        <f t="shared" si="5"/>
        <v>3.3105568550000002</v>
      </c>
      <c r="X34" s="25"/>
      <c r="Y34" s="58"/>
    </row>
    <row r="35" spans="2:25" x14ac:dyDescent="0.25">
      <c r="B35" s="276" t="s">
        <v>5</v>
      </c>
      <c r="C35" s="6" t="s">
        <v>2</v>
      </c>
      <c r="D35" s="3" t="s">
        <v>236</v>
      </c>
      <c r="E35" s="10">
        <f t="shared" si="2"/>
        <v>22.494764292763854</v>
      </c>
      <c r="F35" s="10">
        <f t="shared" si="2"/>
        <v>24.314364825204063</v>
      </c>
      <c r="G35" s="268">
        <f t="shared" ref="G35:W35" si="6">G10</f>
        <v>37.878128220000001</v>
      </c>
      <c r="H35" s="269">
        <f t="shared" si="6"/>
        <v>38.551339630000001</v>
      </c>
      <c r="I35" s="270">
        <f t="shared" si="6"/>
        <v>39.077248939999997</v>
      </c>
      <c r="J35" s="268">
        <f t="shared" si="6"/>
        <v>39.206951660000001</v>
      </c>
      <c r="K35" s="269">
        <f t="shared" si="6"/>
        <v>39.165782669999999</v>
      </c>
      <c r="L35" s="269">
        <f t="shared" si="6"/>
        <v>39.06003784</v>
      </c>
      <c r="M35" s="269">
        <f t="shared" si="6"/>
        <v>38.952540089999999</v>
      </c>
      <c r="N35" s="270">
        <f t="shared" si="6"/>
        <v>38.904149150000002</v>
      </c>
      <c r="O35" s="268">
        <f t="shared" si="6"/>
        <v>38.983402320000003</v>
      </c>
      <c r="P35" s="269">
        <f t="shared" si="6"/>
        <v>39.138695939999998</v>
      </c>
      <c r="Q35" s="269">
        <f t="shared" si="6"/>
        <v>39.356441519999997</v>
      </c>
      <c r="R35" s="269">
        <f t="shared" si="6"/>
        <v>39.627518330000001</v>
      </c>
      <c r="S35" s="270">
        <f t="shared" si="6"/>
        <v>39.942079890000002</v>
      </c>
      <c r="T35" s="271">
        <f t="shared" si="6"/>
        <v>41.821045239999997</v>
      </c>
      <c r="U35" s="271">
        <f t="shared" si="6"/>
        <v>44.557072599999998</v>
      </c>
      <c r="V35" s="271">
        <f t="shared" si="6"/>
        <v>48.290963949999998</v>
      </c>
      <c r="W35" s="270">
        <f t="shared" si="6"/>
        <v>53.286082049999997</v>
      </c>
    </row>
    <row r="36" spans="2:25" x14ac:dyDescent="0.25">
      <c r="B36" s="277"/>
      <c r="C36" s="8" t="s">
        <v>6</v>
      </c>
      <c r="D36" s="8" t="s">
        <v>243</v>
      </c>
      <c r="E36" s="25">
        <f t="shared" si="2"/>
        <v>17.972502305666623</v>
      </c>
      <c r="F36" s="25">
        <f t="shared" si="2"/>
        <v>19.334327992399931</v>
      </c>
      <c r="G36" s="40">
        <f t="shared" ref="G36:W36" si="7">G11</f>
        <v>28.475904549999999</v>
      </c>
      <c r="H36" s="25">
        <f t="shared" si="7"/>
        <v>28.30262565</v>
      </c>
      <c r="I36" s="192">
        <f t="shared" si="7"/>
        <v>27.935248560000002</v>
      </c>
      <c r="J36" s="40">
        <f t="shared" si="7"/>
        <v>27.68224025</v>
      </c>
      <c r="K36" s="25">
        <f t="shared" si="7"/>
        <v>27.28399624</v>
      </c>
      <c r="L36" s="25">
        <f t="shared" si="7"/>
        <v>26.817441899999999</v>
      </c>
      <c r="M36" s="25">
        <f t="shared" si="7"/>
        <v>26.32632272</v>
      </c>
      <c r="N36" s="192">
        <f t="shared" si="7"/>
        <v>25.850607190000002</v>
      </c>
      <c r="O36" s="40">
        <f t="shared" si="7"/>
        <v>25.68706152</v>
      </c>
      <c r="P36" s="25">
        <f t="shared" si="7"/>
        <v>25.565206190000001</v>
      </c>
      <c r="Q36" s="25">
        <f t="shared" si="7"/>
        <v>25.47475369</v>
      </c>
      <c r="R36" s="25">
        <f t="shared" si="7"/>
        <v>25.408537800000001</v>
      </c>
      <c r="S36" s="192">
        <f t="shared" si="7"/>
        <v>25.359101259999999</v>
      </c>
      <c r="T36" s="201">
        <f t="shared" si="7"/>
        <v>21.204971270000001</v>
      </c>
      <c r="U36" s="201">
        <f t="shared" si="7"/>
        <v>16.584060050000001</v>
      </c>
      <c r="V36" s="201">
        <f t="shared" si="7"/>
        <v>12.065407759999999</v>
      </c>
      <c r="W36" s="192">
        <f t="shared" si="7"/>
        <v>8.2258693209999905</v>
      </c>
      <c r="X36" s="122"/>
    </row>
    <row r="37" spans="2:25" x14ac:dyDescent="0.25">
      <c r="B37" s="277"/>
      <c r="C37" s="8" t="s">
        <v>7</v>
      </c>
      <c r="D37" s="8" t="s">
        <v>244</v>
      </c>
      <c r="E37" s="25">
        <f t="shared" si="2"/>
        <v>0.23065564671178015</v>
      </c>
      <c r="F37" s="25">
        <f t="shared" si="2"/>
        <v>0.10246560416292458</v>
      </c>
      <c r="G37" s="40">
        <f t="shared" ref="G37:W37" si="8">G12</f>
        <v>0.11968156839999999</v>
      </c>
      <c r="H37" s="25">
        <f t="shared" si="8"/>
        <v>0.11010576129999999</v>
      </c>
      <c r="I37" s="192">
        <f t="shared" si="8"/>
        <v>0.1005933868</v>
      </c>
      <c r="J37" s="40">
        <f t="shared" si="8"/>
        <v>0.1006285905</v>
      </c>
      <c r="K37" s="25">
        <f t="shared" si="8"/>
        <v>0.1001224349</v>
      </c>
      <c r="L37" s="25">
        <f t="shared" si="8"/>
        <v>9.9344547399999997E-2</v>
      </c>
      <c r="M37" s="25">
        <f t="shared" si="8"/>
        <v>9.8451004999999994E-2</v>
      </c>
      <c r="N37" s="192">
        <f t="shared" si="8"/>
        <v>9.7589696399999995E-2</v>
      </c>
      <c r="O37" s="40">
        <f t="shared" si="8"/>
        <v>9.7255291300000005E-2</v>
      </c>
      <c r="P37" s="25">
        <f t="shared" si="8"/>
        <v>9.7076410099999996E-2</v>
      </c>
      <c r="Q37" s="25">
        <f t="shared" si="8"/>
        <v>9.7015247499999999E-2</v>
      </c>
      <c r="R37" s="25">
        <f t="shared" si="8"/>
        <v>9.7045470600000003E-2</v>
      </c>
      <c r="S37" s="192">
        <f t="shared" si="8"/>
        <v>9.7139317899999994E-2</v>
      </c>
      <c r="T37" s="201">
        <f t="shared" si="8"/>
        <v>0.110815056</v>
      </c>
      <c r="U37" s="201">
        <f t="shared" si="8"/>
        <v>0.11823657310000001</v>
      </c>
      <c r="V37" s="201">
        <f t="shared" si="8"/>
        <v>0.1173553428</v>
      </c>
      <c r="W37" s="192">
        <f t="shared" si="8"/>
        <v>0.10915472969999999</v>
      </c>
    </row>
    <row r="38" spans="2:25" x14ac:dyDescent="0.25">
      <c r="B38" s="277"/>
      <c r="C38" s="8" t="s">
        <v>8</v>
      </c>
      <c r="D38" s="8" t="s">
        <v>245</v>
      </c>
      <c r="E38" s="25">
        <f t="shared" si="2"/>
        <v>0.92113986654135482</v>
      </c>
      <c r="F38" s="25">
        <f t="shared" si="2"/>
        <v>0.68826162023091819</v>
      </c>
      <c r="G38" s="40">
        <f t="shared" ref="G38:W38" si="9">G13</f>
        <v>1.4072536579999999</v>
      </c>
      <c r="H38" s="25">
        <f t="shared" si="9"/>
        <v>1.5603129529999999</v>
      </c>
      <c r="I38" s="192">
        <f t="shared" si="9"/>
        <v>1.7180177860000001</v>
      </c>
      <c r="J38" s="40">
        <f t="shared" si="9"/>
        <v>1.7146746639999999</v>
      </c>
      <c r="K38" s="25">
        <f t="shared" si="9"/>
        <v>1.7021344430000001</v>
      </c>
      <c r="L38" s="25">
        <f t="shared" si="9"/>
        <v>1.685033768</v>
      </c>
      <c r="M38" s="25">
        <f t="shared" si="9"/>
        <v>1.6660454410000001</v>
      </c>
      <c r="N38" s="192">
        <f t="shared" si="9"/>
        <v>1.647679626</v>
      </c>
      <c r="O38" s="40">
        <f t="shared" si="9"/>
        <v>1.637255466</v>
      </c>
      <c r="P38" s="25">
        <f t="shared" si="9"/>
        <v>1.629488587</v>
      </c>
      <c r="Q38" s="25">
        <f t="shared" si="9"/>
        <v>1.6237232770000001</v>
      </c>
      <c r="R38" s="25">
        <f t="shared" si="9"/>
        <v>1.6195027740000001</v>
      </c>
      <c r="S38" s="192">
        <f t="shared" si="9"/>
        <v>1.6163517620000001</v>
      </c>
      <c r="T38" s="201">
        <f t="shared" si="9"/>
        <v>1.9114997730000001</v>
      </c>
      <c r="U38" s="201">
        <f t="shared" si="9"/>
        <v>2.1142773789999998</v>
      </c>
      <c r="V38" s="201">
        <f t="shared" si="9"/>
        <v>2.1754426809999998</v>
      </c>
      <c r="W38" s="192">
        <f t="shared" si="9"/>
        <v>2.0975966769999999</v>
      </c>
    </row>
    <row r="39" spans="2:25" x14ac:dyDescent="0.25">
      <c r="B39" s="277"/>
      <c r="C39" s="8" t="s">
        <v>9</v>
      </c>
      <c r="D39" s="8" t="s">
        <v>246</v>
      </c>
      <c r="E39" s="25">
        <f t="shared" si="2"/>
        <v>0.91910112618172246</v>
      </c>
      <c r="F39" s="25">
        <f t="shared" si="2"/>
        <v>0.53830660604938629</v>
      </c>
      <c r="G39" s="40">
        <f t="shared" ref="G39:W39" si="10">G14</f>
        <v>0.62540095890000003</v>
      </c>
      <c r="H39" s="25">
        <f t="shared" si="10"/>
        <v>0.57433842150000003</v>
      </c>
      <c r="I39" s="192">
        <f t="shared" si="10"/>
        <v>0.52378591050000001</v>
      </c>
      <c r="J39" s="40">
        <f t="shared" si="10"/>
        <v>0.53842193350000001</v>
      </c>
      <c r="K39" s="25">
        <f t="shared" si="10"/>
        <v>0.55049037310000004</v>
      </c>
      <c r="L39" s="25">
        <f t="shared" si="10"/>
        <v>0.56127969769999997</v>
      </c>
      <c r="M39" s="25">
        <f t="shared" si="10"/>
        <v>0.57157394539999995</v>
      </c>
      <c r="N39" s="192">
        <f t="shared" si="10"/>
        <v>0.58220135100000003</v>
      </c>
      <c r="O39" s="40">
        <f t="shared" si="10"/>
        <v>0.57880239349999996</v>
      </c>
      <c r="P39" s="25">
        <f t="shared" si="10"/>
        <v>0.57633981710000004</v>
      </c>
      <c r="Q39" s="25">
        <f t="shared" si="10"/>
        <v>0.57458297030000005</v>
      </c>
      <c r="R39" s="25">
        <f t="shared" si="10"/>
        <v>0.57337118259999997</v>
      </c>
      <c r="S39" s="192">
        <f t="shared" si="10"/>
        <v>0.57253689490000004</v>
      </c>
      <c r="T39" s="201">
        <f t="shared" si="10"/>
        <v>0.67319797839999995</v>
      </c>
      <c r="U39" s="201">
        <f t="shared" si="10"/>
        <v>0.74034043640000002</v>
      </c>
      <c r="V39" s="201">
        <f t="shared" si="10"/>
        <v>0.75738745470000002</v>
      </c>
      <c r="W39" s="192">
        <f t="shared" si="10"/>
        <v>0.72609492880000004</v>
      </c>
    </row>
    <row r="40" spans="2:25" x14ac:dyDescent="0.25">
      <c r="B40" s="277"/>
      <c r="C40" s="8" t="s">
        <v>10</v>
      </c>
      <c r="D40" s="8" t="s">
        <v>247</v>
      </c>
      <c r="E40" s="25">
        <f t="shared" si="2"/>
        <v>0.18568744696058473</v>
      </c>
      <c r="F40" s="25">
        <f t="shared" si="2"/>
        <v>0.89207178352017813</v>
      </c>
      <c r="G40" s="40">
        <f t="shared" ref="G40:W40" si="11">G15</f>
        <v>2.0582995839999998</v>
      </c>
      <c r="H40" s="25">
        <f t="shared" si="11"/>
        <v>2.3759897560000001</v>
      </c>
      <c r="I40" s="192">
        <f t="shared" si="11"/>
        <v>2.7236867340000002</v>
      </c>
      <c r="J40" s="40">
        <f t="shared" si="11"/>
        <v>2.9892343619999999</v>
      </c>
      <c r="K40" s="25">
        <f t="shared" si="11"/>
        <v>3.2630282230000001</v>
      </c>
      <c r="L40" s="25">
        <f t="shared" si="11"/>
        <v>3.5520928889999999</v>
      </c>
      <c r="M40" s="25">
        <f t="shared" si="11"/>
        <v>3.8619912319999998</v>
      </c>
      <c r="N40" s="192">
        <f t="shared" si="11"/>
        <v>4.1999676729999997</v>
      </c>
      <c r="O40" s="40">
        <f t="shared" si="11"/>
        <v>4.3503575369999998</v>
      </c>
      <c r="P40" s="25">
        <f t="shared" si="11"/>
        <v>4.513309864</v>
      </c>
      <c r="Q40" s="25">
        <f t="shared" si="11"/>
        <v>4.6880385159999998</v>
      </c>
      <c r="R40" s="25">
        <f t="shared" si="11"/>
        <v>4.8741195460000002</v>
      </c>
      <c r="S40" s="192">
        <f t="shared" si="11"/>
        <v>5.0709074879999996</v>
      </c>
      <c r="T40" s="201">
        <f t="shared" si="11"/>
        <v>7.7224877989999996</v>
      </c>
      <c r="U40" s="201">
        <f t="shared" si="11"/>
        <v>10.99963101</v>
      </c>
      <c r="V40" s="201">
        <f t="shared" si="11"/>
        <v>14.57461099</v>
      </c>
      <c r="W40" s="192">
        <f t="shared" si="11"/>
        <v>18.096912509999999</v>
      </c>
    </row>
    <row r="41" spans="2:25" x14ac:dyDescent="0.25">
      <c r="B41" s="277"/>
      <c r="C41" s="8" t="s">
        <v>11</v>
      </c>
      <c r="D41" s="8" t="s">
        <v>248</v>
      </c>
      <c r="E41" s="25">
        <f t="shared" si="2"/>
        <v>4.1779675541813208E-2</v>
      </c>
      <c r="F41" s="25">
        <f t="shared" si="2"/>
        <v>0.31285929856851075</v>
      </c>
      <c r="G41" s="40">
        <f t="shared" ref="G41:W41" si="12">G16</f>
        <v>0.7930882534</v>
      </c>
      <c r="H41" s="25">
        <f t="shared" si="12"/>
        <v>0.94466694090000003</v>
      </c>
      <c r="I41" s="192">
        <f t="shared" si="12"/>
        <v>1.1174099420000001</v>
      </c>
      <c r="J41" s="40">
        <f t="shared" si="12"/>
        <v>1.2201585420000001</v>
      </c>
      <c r="K41" s="25">
        <f t="shared" si="12"/>
        <v>1.325189701</v>
      </c>
      <c r="L41" s="25">
        <f t="shared" si="12"/>
        <v>1.435299254</v>
      </c>
      <c r="M41" s="25">
        <f t="shared" si="12"/>
        <v>1.5526385030000001</v>
      </c>
      <c r="N41" s="192">
        <f t="shared" si="12"/>
        <v>1.6799870690000001</v>
      </c>
      <c r="O41" s="40">
        <f t="shared" si="12"/>
        <v>1.781621509</v>
      </c>
      <c r="P41" s="25">
        <f t="shared" si="12"/>
        <v>1.892413997</v>
      </c>
      <c r="Q41" s="25">
        <f t="shared" si="12"/>
        <v>2.01253145</v>
      </c>
      <c r="R41" s="25">
        <f t="shared" si="12"/>
        <v>2.1422896329999999</v>
      </c>
      <c r="S41" s="192">
        <f t="shared" si="12"/>
        <v>2.28190837</v>
      </c>
      <c r="T41" s="201">
        <f t="shared" si="12"/>
        <v>4.1430334990000004</v>
      </c>
      <c r="U41" s="201">
        <f t="shared" si="12"/>
        <v>7.0353876340000001</v>
      </c>
      <c r="V41" s="201">
        <f t="shared" si="12"/>
        <v>11.11362111</v>
      </c>
      <c r="W41" s="192">
        <f t="shared" si="12"/>
        <v>16.451738639999999</v>
      </c>
    </row>
    <row r="42" spans="2:25" x14ac:dyDescent="0.25">
      <c r="B42" s="277"/>
      <c r="C42" s="8" t="s">
        <v>12</v>
      </c>
      <c r="D42" s="8" t="s">
        <v>249</v>
      </c>
      <c r="E42" s="25">
        <f t="shared" si="2"/>
        <v>2.0886000150720356</v>
      </c>
      <c r="F42" s="25">
        <f t="shared" si="2"/>
        <v>2.2335617219059527</v>
      </c>
      <c r="G42" s="40">
        <f t="shared" ref="G42:W42" si="13">G17</f>
        <v>3.886037483</v>
      </c>
      <c r="H42" s="25">
        <f t="shared" si="13"/>
        <v>4.0829717710000004</v>
      </c>
      <c r="I42" s="192">
        <f t="shared" si="13"/>
        <v>4.2601254050000001</v>
      </c>
      <c r="J42" s="40">
        <f t="shared" si="13"/>
        <v>4.2213896789999996</v>
      </c>
      <c r="K42" s="25">
        <f t="shared" si="13"/>
        <v>4.1605098859999998</v>
      </c>
      <c r="L42" s="25">
        <f t="shared" si="13"/>
        <v>4.0892182689999999</v>
      </c>
      <c r="M42" s="25">
        <f t="shared" si="13"/>
        <v>4.0141861829999996</v>
      </c>
      <c r="N42" s="192">
        <f t="shared" si="13"/>
        <v>3.9415081239999998</v>
      </c>
      <c r="O42" s="40">
        <f t="shared" si="13"/>
        <v>3.916571899</v>
      </c>
      <c r="P42" s="25">
        <f t="shared" si="13"/>
        <v>3.8979923059999999</v>
      </c>
      <c r="Q42" s="25">
        <f t="shared" si="13"/>
        <v>3.8842007810000001</v>
      </c>
      <c r="R42" s="25">
        <f t="shared" si="13"/>
        <v>3.874104676</v>
      </c>
      <c r="S42" s="192">
        <f t="shared" si="13"/>
        <v>3.8665669600000001</v>
      </c>
      <c r="T42" s="201">
        <f t="shared" si="13"/>
        <v>4.5726072999999996</v>
      </c>
      <c r="U42" s="201">
        <f t="shared" si="13"/>
        <v>5.0576831430000002</v>
      </c>
      <c r="V42" s="201">
        <f t="shared" si="13"/>
        <v>5.2040001389999997</v>
      </c>
      <c r="W42" s="192">
        <f t="shared" si="13"/>
        <v>5.0177802859999998</v>
      </c>
    </row>
    <row r="43" spans="2:25" x14ac:dyDescent="0.25">
      <c r="B43" s="278"/>
      <c r="C43" s="9" t="s">
        <v>13</v>
      </c>
      <c r="D43" s="8" t="s">
        <v>250</v>
      </c>
      <c r="E43" s="26">
        <f t="shared" si="2"/>
        <v>0.13529820978395524</v>
      </c>
      <c r="F43" s="26">
        <f t="shared" si="2"/>
        <v>0.21251019530031098</v>
      </c>
      <c r="G43" s="194">
        <f t="shared" ref="G43:W43" si="14">G18</f>
        <v>0.51246216749999995</v>
      </c>
      <c r="H43" s="26">
        <f t="shared" si="14"/>
        <v>0.60032837589999999</v>
      </c>
      <c r="I43" s="195">
        <f t="shared" si="14"/>
        <v>0.69838121389999996</v>
      </c>
      <c r="J43" s="194">
        <f t="shared" si="14"/>
        <v>0.74020363950000001</v>
      </c>
      <c r="K43" s="26">
        <f t="shared" si="14"/>
        <v>0.78031137439999998</v>
      </c>
      <c r="L43" s="26">
        <f t="shared" si="14"/>
        <v>0.82032751530000003</v>
      </c>
      <c r="M43" s="26">
        <f t="shared" si="14"/>
        <v>0.86133105389999998</v>
      </c>
      <c r="N43" s="195">
        <f t="shared" si="14"/>
        <v>0.90460842200000002</v>
      </c>
      <c r="O43" s="194">
        <f t="shared" si="14"/>
        <v>0.9344767088</v>
      </c>
      <c r="P43" s="26">
        <f t="shared" si="14"/>
        <v>0.9668687695</v>
      </c>
      <c r="Q43" s="26">
        <f t="shared" si="14"/>
        <v>1.0015955889999999</v>
      </c>
      <c r="R43" s="26">
        <f t="shared" si="14"/>
        <v>1.0385472499999999</v>
      </c>
      <c r="S43" s="195">
        <f t="shared" si="14"/>
        <v>1.077567841</v>
      </c>
      <c r="T43" s="203">
        <f t="shared" si="14"/>
        <v>1.482432567</v>
      </c>
      <c r="U43" s="203">
        <f t="shared" si="14"/>
        <v>1.90745638</v>
      </c>
      <c r="V43" s="203">
        <f t="shared" si="14"/>
        <v>2.2831384730000002</v>
      </c>
      <c r="W43" s="195">
        <f t="shared" si="14"/>
        <v>2.5609349620000001</v>
      </c>
    </row>
    <row r="44" spans="2:25" x14ac:dyDescent="0.25">
      <c r="B44" s="276" t="s">
        <v>428</v>
      </c>
      <c r="C44" s="6" t="s">
        <v>2</v>
      </c>
      <c r="D44" s="3" t="s">
        <v>237</v>
      </c>
      <c r="E44" s="7">
        <f t="shared" si="2"/>
        <v>22.591760633898229</v>
      </c>
      <c r="F44" s="7">
        <f t="shared" si="2"/>
        <v>23.678605223757952</v>
      </c>
      <c r="G44" s="264">
        <f t="shared" ref="G44:W44" si="15">G19</f>
        <v>34.877111472199999</v>
      </c>
      <c r="H44" s="265">
        <f t="shared" si="15"/>
        <v>33.930098563600005</v>
      </c>
      <c r="I44" s="266">
        <f t="shared" si="15"/>
        <v>32.745863554499998</v>
      </c>
      <c r="J44" s="264">
        <f t="shared" si="15"/>
        <v>31.816655416200003</v>
      </c>
      <c r="K44" s="265">
        <f t="shared" si="15"/>
        <v>31.079454764699999</v>
      </c>
      <c r="L44" s="265">
        <f t="shared" si="15"/>
        <v>30.4838616306</v>
      </c>
      <c r="M44" s="265">
        <f t="shared" si="15"/>
        <v>29.956337433299996</v>
      </c>
      <c r="N44" s="266">
        <f t="shared" si="15"/>
        <v>29.480685036799997</v>
      </c>
      <c r="O44" s="264">
        <f t="shared" si="15"/>
        <v>29.062999141100001</v>
      </c>
      <c r="P44" s="265">
        <f t="shared" si="15"/>
        <v>28.687974949499999</v>
      </c>
      <c r="Q44" s="265">
        <f t="shared" si="15"/>
        <v>28.344578722700003</v>
      </c>
      <c r="R44" s="265">
        <f t="shared" si="15"/>
        <v>28.026411367500003</v>
      </c>
      <c r="S44" s="266">
        <f t="shared" si="15"/>
        <v>27.728128820200002</v>
      </c>
      <c r="T44" s="267">
        <f t="shared" si="15"/>
        <v>27.1945777866</v>
      </c>
      <c r="U44" s="267">
        <f t="shared" si="15"/>
        <v>27.005315399099999</v>
      </c>
      <c r="V44" s="267">
        <f t="shared" si="15"/>
        <v>26.8932796313</v>
      </c>
      <c r="W44" s="266">
        <f t="shared" si="15"/>
        <v>26.882044452300004</v>
      </c>
    </row>
    <row r="45" spans="2:25" x14ac:dyDescent="0.25">
      <c r="B45" s="277"/>
      <c r="C45" s="8" t="s">
        <v>15</v>
      </c>
      <c r="D45" s="8" t="s">
        <v>253</v>
      </c>
      <c r="E45" s="25">
        <f t="shared" si="2"/>
        <v>20.773334186794415</v>
      </c>
      <c r="F45" s="25">
        <f t="shared" si="2"/>
        <v>20.253849705846687</v>
      </c>
      <c r="G45" s="40">
        <f t="shared" ref="G45:W45" si="16">G20</f>
        <v>29.141130789999998</v>
      </c>
      <c r="H45" s="25">
        <f t="shared" si="16"/>
        <v>28.106678309999999</v>
      </c>
      <c r="I45" s="192">
        <f t="shared" si="16"/>
        <v>26.881415659999998</v>
      </c>
      <c r="J45" s="40">
        <f t="shared" si="16"/>
        <v>25.894252760000001</v>
      </c>
      <c r="K45" s="25">
        <f t="shared" si="16"/>
        <v>25.067266969999999</v>
      </c>
      <c r="L45" s="25">
        <f t="shared" si="16"/>
        <v>24.356418349999998</v>
      </c>
      <c r="M45" s="25">
        <f t="shared" si="16"/>
        <v>23.700665789999999</v>
      </c>
      <c r="N45" s="192">
        <f t="shared" si="16"/>
        <v>23.086051359999999</v>
      </c>
      <c r="O45" s="40">
        <f t="shared" si="16"/>
        <v>22.610163350000001</v>
      </c>
      <c r="P45" s="25">
        <f t="shared" si="16"/>
        <v>22.16856842</v>
      </c>
      <c r="Q45" s="25">
        <f t="shared" si="16"/>
        <v>21.752231729999998</v>
      </c>
      <c r="R45" s="25">
        <f t="shared" si="16"/>
        <v>21.35586662</v>
      </c>
      <c r="S45" s="192">
        <f t="shared" si="16"/>
        <v>20.975109830000001</v>
      </c>
      <c r="T45" s="201">
        <f t="shared" si="16"/>
        <v>20.29120211</v>
      </c>
      <c r="U45" s="201">
        <f t="shared" si="16"/>
        <v>19.86113744</v>
      </c>
      <c r="V45" s="201">
        <f t="shared" si="16"/>
        <v>19.480418400000001</v>
      </c>
      <c r="W45" s="192">
        <f t="shared" si="16"/>
        <v>19.163212510000001</v>
      </c>
    </row>
    <row r="46" spans="2:25" x14ac:dyDescent="0.25">
      <c r="B46" s="277"/>
      <c r="C46" s="8" t="s">
        <v>17</v>
      </c>
      <c r="D46" s="8" t="s">
        <v>254</v>
      </c>
      <c r="E46" s="25">
        <f t="shared" si="2"/>
        <v>0.97242055887894496</v>
      </c>
      <c r="F46" s="25">
        <f t="shared" si="2"/>
        <v>2.1317649602762248</v>
      </c>
      <c r="G46" s="40">
        <f>G22</f>
        <v>0.1007373156</v>
      </c>
      <c r="H46" s="25">
        <f t="shared" ref="H46:W46" si="17">H22</f>
        <v>9.7295867499999994E-2</v>
      </c>
      <c r="I46" s="192">
        <f t="shared" si="17"/>
        <v>9.3183261200000006E-2</v>
      </c>
      <c r="J46" s="40">
        <f t="shared" si="17"/>
        <v>9.0636891100000005E-2</v>
      </c>
      <c r="K46" s="25">
        <f t="shared" si="17"/>
        <v>8.85981089E-2</v>
      </c>
      <c r="L46" s="25">
        <f t="shared" si="17"/>
        <v>8.6925408300000007E-2</v>
      </c>
      <c r="M46" s="25">
        <f t="shared" si="17"/>
        <v>8.5410194100000003E-2</v>
      </c>
      <c r="N46" s="192">
        <f t="shared" si="17"/>
        <v>8.4006843900000003E-2</v>
      </c>
      <c r="O46" s="40">
        <f t="shared" si="17"/>
        <v>8.3019064200000006E-2</v>
      </c>
      <c r="P46" s="25">
        <f t="shared" si="17"/>
        <v>8.2133608600000005E-2</v>
      </c>
      <c r="Q46" s="25">
        <f t="shared" si="17"/>
        <v>8.1319780800000005E-2</v>
      </c>
      <c r="R46" s="25">
        <f t="shared" si="17"/>
        <v>8.0559859499999997E-2</v>
      </c>
      <c r="S46" s="192">
        <f t="shared" si="17"/>
        <v>7.9838959099999995E-2</v>
      </c>
      <c r="T46" s="201">
        <f t="shared" si="17"/>
        <v>7.8497595099999998E-2</v>
      </c>
      <c r="U46" s="201">
        <f t="shared" si="17"/>
        <v>7.8089140799999998E-2</v>
      </c>
      <c r="V46" s="201">
        <f t="shared" si="17"/>
        <v>7.7843572900000005E-2</v>
      </c>
      <c r="W46" s="192">
        <f t="shared" si="17"/>
        <v>7.7827082300000003E-2</v>
      </c>
    </row>
    <row r="47" spans="2:25" x14ac:dyDescent="0.25">
      <c r="B47" s="277"/>
      <c r="C47" s="8" t="s">
        <v>16</v>
      </c>
      <c r="D47" s="8" t="s">
        <v>255</v>
      </c>
      <c r="E47" s="25">
        <f t="shared" si="2"/>
        <v>0.12155256984466917</v>
      </c>
      <c r="F47" s="25">
        <f t="shared" si="2"/>
        <v>6.9725054718310281E-2</v>
      </c>
      <c r="G47" s="40">
        <f>G21</f>
        <v>3.482894065</v>
      </c>
      <c r="H47" s="25">
        <f t="shared" ref="H47:W47" si="18">H21</f>
        <v>3.5046455220000001</v>
      </c>
      <c r="I47" s="192">
        <f t="shared" si="18"/>
        <v>3.4969338790000002</v>
      </c>
      <c r="J47" s="40">
        <f t="shared" si="18"/>
        <v>3.5670195179999999</v>
      </c>
      <c r="K47" s="25">
        <f t="shared" si="18"/>
        <v>3.6565869740000001</v>
      </c>
      <c r="L47" s="25">
        <f t="shared" si="18"/>
        <v>3.7622631179999999</v>
      </c>
      <c r="M47" s="25">
        <f t="shared" si="18"/>
        <v>3.876708131</v>
      </c>
      <c r="N47" s="192">
        <f t="shared" si="18"/>
        <v>3.9987019560000001</v>
      </c>
      <c r="O47" s="40">
        <f t="shared" si="18"/>
        <v>4.0554335339999996</v>
      </c>
      <c r="P47" s="25">
        <f t="shared" si="18"/>
        <v>4.117517436</v>
      </c>
      <c r="Q47" s="25">
        <f t="shared" si="18"/>
        <v>4.1837510079999998</v>
      </c>
      <c r="R47" s="25">
        <f t="shared" si="18"/>
        <v>4.253470439</v>
      </c>
      <c r="S47" s="192">
        <f t="shared" si="18"/>
        <v>4.3260812639999999</v>
      </c>
      <c r="T47" s="201">
        <f t="shared" si="18"/>
        <v>4.3939936990000001</v>
      </c>
      <c r="U47" s="201">
        <f t="shared" si="18"/>
        <v>4.515615897</v>
      </c>
      <c r="V47" s="201">
        <f t="shared" si="18"/>
        <v>4.6502080149999996</v>
      </c>
      <c r="W47" s="192">
        <f t="shared" si="18"/>
        <v>4.8029010489999999</v>
      </c>
    </row>
    <row r="48" spans="2:25" x14ac:dyDescent="0.25">
      <c r="B48" s="277"/>
      <c r="C48" s="8" t="s">
        <v>18</v>
      </c>
      <c r="D48" s="8" t="s">
        <v>256</v>
      </c>
      <c r="E48" s="25">
        <f t="shared" ref="E48:F51" si="19">E23/E$27*100</f>
        <v>0.35979560671833416</v>
      </c>
      <c r="F48" s="25">
        <f t="shared" si="19"/>
        <v>0.31470985229168497</v>
      </c>
      <c r="G48" s="40">
        <f t="shared" ref="G48:W48" si="20">G23</f>
        <v>0.50294873269999996</v>
      </c>
      <c r="H48" s="25">
        <f t="shared" si="20"/>
        <v>0.50237925220000001</v>
      </c>
      <c r="I48" s="192">
        <f t="shared" si="20"/>
        <v>0.49759861449999998</v>
      </c>
      <c r="J48" s="40">
        <f t="shared" si="20"/>
        <v>0.48400099829999998</v>
      </c>
      <c r="K48" s="25">
        <f t="shared" si="20"/>
        <v>0.47311390170000001</v>
      </c>
      <c r="L48" s="25">
        <f t="shared" si="20"/>
        <v>0.46418168040000002</v>
      </c>
      <c r="M48" s="25">
        <f t="shared" si="20"/>
        <v>0.45609043669999999</v>
      </c>
      <c r="N48" s="192">
        <f t="shared" si="20"/>
        <v>0.44859654650000003</v>
      </c>
      <c r="O48" s="40">
        <f t="shared" si="20"/>
        <v>0.44332180269999999</v>
      </c>
      <c r="P48" s="25">
        <f t="shared" si="20"/>
        <v>0.43859346989999998</v>
      </c>
      <c r="Q48" s="25">
        <f t="shared" si="20"/>
        <v>0.43424762929999999</v>
      </c>
      <c r="R48" s="25">
        <f t="shared" si="20"/>
        <v>0.43018964949999999</v>
      </c>
      <c r="S48" s="192">
        <f t="shared" si="20"/>
        <v>0.42634004139999998</v>
      </c>
      <c r="T48" s="201">
        <f t="shared" si="20"/>
        <v>0.41917715799999999</v>
      </c>
      <c r="U48" s="201">
        <f t="shared" si="20"/>
        <v>0.41699601209999998</v>
      </c>
      <c r="V48" s="201">
        <f t="shared" si="20"/>
        <v>0.41568467910000001</v>
      </c>
      <c r="W48" s="192">
        <f t="shared" si="20"/>
        <v>0.41559661930000003</v>
      </c>
    </row>
    <row r="49" spans="1:29" x14ac:dyDescent="0.25">
      <c r="B49" s="277"/>
      <c r="C49" s="8" t="s">
        <v>19</v>
      </c>
      <c r="D49" s="8" t="s">
        <v>257</v>
      </c>
      <c r="E49" s="25">
        <f t="shared" si="19"/>
        <v>0.12155256984466917</v>
      </c>
      <c r="F49" s="25">
        <f t="shared" si="19"/>
        <v>0.17521732450315017</v>
      </c>
      <c r="G49" s="40">
        <f t="shared" ref="G49:W49" si="21">G24</f>
        <v>0.31050093690000002</v>
      </c>
      <c r="H49" s="25">
        <f t="shared" si="21"/>
        <v>0.32101726390000002</v>
      </c>
      <c r="I49" s="192">
        <f t="shared" si="21"/>
        <v>0.32910414580000003</v>
      </c>
      <c r="J49" s="40">
        <f t="shared" si="21"/>
        <v>0.33808235479999998</v>
      </c>
      <c r="K49" s="25">
        <f t="shared" si="21"/>
        <v>0.34903100910000001</v>
      </c>
      <c r="L49" s="25">
        <f t="shared" si="21"/>
        <v>0.36166656089999999</v>
      </c>
      <c r="M49" s="25">
        <f t="shared" si="21"/>
        <v>0.37531280550000001</v>
      </c>
      <c r="N49" s="192">
        <f t="shared" si="21"/>
        <v>0.3898705214</v>
      </c>
      <c r="O49" s="40">
        <f t="shared" si="21"/>
        <v>0.40040517419999999</v>
      </c>
      <c r="P49" s="25">
        <f t="shared" si="21"/>
        <v>0.41167914700000002</v>
      </c>
      <c r="Q49" s="25">
        <f t="shared" si="21"/>
        <v>0.42359446960000002</v>
      </c>
      <c r="R49" s="25">
        <f t="shared" si="21"/>
        <v>0.43610282449999999</v>
      </c>
      <c r="S49" s="192">
        <f t="shared" si="21"/>
        <v>0.44916011369999997</v>
      </c>
      <c r="T49" s="201">
        <f t="shared" si="21"/>
        <v>0.49420169450000001</v>
      </c>
      <c r="U49" s="201">
        <f t="shared" si="21"/>
        <v>0.55017402719999997</v>
      </c>
      <c r="V49" s="201">
        <f t="shared" si="21"/>
        <v>0.6137531893</v>
      </c>
      <c r="W49" s="192">
        <f t="shared" si="21"/>
        <v>0.68669409270000004</v>
      </c>
    </row>
    <row r="50" spans="1:29" x14ac:dyDescent="0.25">
      <c r="B50" s="278"/>
      <c r="C50" s="9" t="s">
        <v>13</v>
      </c>
      <c r="D50" s="8" t="s">
        <v>258</v>
      </c>
      <c r="E50" s="26">
        <f t="shared" si="19"/>
        <v>0.24310513968933833</v>
      </c>
      <c r="F50" s="26">
        <f t="shared" si="19"/>
        <v>0.73333832612188776</v>
      </c>
      <c r="G50" s="194">
        <f t="shared" ref="G50:W50" si="22">G25</f>
        <v>1.338899632</v>
      </c>
      <c r="H50" s="26">
        <f t="shared" si="22"/>
        <v>1.398082348</v>
      </c>
      <c r="I50" s="195">
        <f t="shared" si="22"/>
        <v>1.4476279940000001</v>
      </c>
      <c r="J50" s="194">
        <f t="shared" si="22"/>
        <v>1.4426628939999999</v>
      </c>
      <c r="K50" s="26">
        <f t="shared" si="22"/>
        <v>1.4448578009999999</v>
      </c>
      <c r="L50" s="26">
        <f t="shared" si="22"/>
        <v>1.4524065129999999</v>
      </c>
      <c r="M50" s="26">
        <f t="shared" si="22"/>
        <v>1.4621500759999999</v>
      </c>
      <c r="N50" s="195">
        <f t="shared" si="22"/>
        <v>1.4734578089999999</v>
      </c>
      <c r="O50" s="194">
        <f t="shared" si="22"/>
        <v>1.4706562160000001</v>
      </c>
      <c r="P50" s="26">
        <f t="shared" si="22"/>
        <v>1.4694828680000001</v>
      </c>
      <c r="Q50" s="26">
        <f t="shared" si="22"/>
        <v>1.4694341049999999</v>
      </c>
      <c r="R50" s="26">
        <f t="shared" si="22"/>
        <v>1.4702219750000001</v>
      </c>
      <c r="S50" s="195">
        <f t="shared" si="22"/>
        <v>1.471598612</v>
      </c>
      <c r="T50" s="203">
        <f t="shared" si="22"/>
        <v>1.51750553</v>
      </c>
      <c r="U50" s="203">
        <f t="shared" si="22"/>
        <v>1.5833028819999999</v>
      </c>
      <c r="V50" s="203">
        <f t="shared" si="22"/>
        <v>1.6553717750000001</v>
      </c>
      <c r="W50" s="195">
        <f t="shared" si="22"/>
        <v>1.735813099</v>
      </c>
    </row>
    <row r="51" spans="1:29" x14ac:dyDescent="0.25">
      <c r="B51" s="11" t="s">
        <v>9</v>
      </c>
      <c r="C51" s="3"/>
      <c r="D51" s="23" t="s">
        <v>238</v>
      </c>
      <c r="E51" s="7">
        <f t="shared" si="19"/>
        <v>3.4963057627102536</v>
      </c>
      <c r="F51" s="7">
        <f t="shared" si="19"/>
        <v>3.0706353932048867</v>
      </c>
      <c r="G51" s="264">
        <f t="shared" ref="G51:W51" si="23">G26</f>
        <v>3.7405476520000001</v>
      </c>
      <c r="H51" s="265">
        <f t="shared" si="23"/>
        <v>3.6709687639999999</v>
      </c>
      <c r="I51" s="266">
        <f t="shared" si="23"/>
        <v>3.6465027499999998</v>
      </c>
      <c r="J51" s="264">
        <f t="shared" si="23"/>
        <v>3.6457258189999999</v>
      </c>
      <c r="K51" s="265">
        <f t="shared" si="23"/>
        <v>3.6553825519999998</v>
      </c>
      <c r="L51" s="265">
        <f t="shared" si="23"/>
        <v>3.6679996469999998</v>
      </c>
      <c r="M51" s="265">
        <f t="shared" si="23"/>
        <v>3.66876742</v>
      </c>
      <c r="N51" s="266">
        <f t="shared" si="23"/>
        <v>3.663237444</v>
      </c>
      <c r="O51" s="264">
        <f t="shared" si="23"/>
        <v>3.6548969699999998</v>
      </c>
      <c r="P51" s="265">
        <f t="shared" si="23"/>
        <v>3.6460101219999999</v>
      </c>
      <c r="Q51" s="265">
        <f t="shared" si="23"/>
        <v>3.6366796950000002</v>
      </c>
      <c r="R51" s="265">
        <f t="shared" si="23"/>
        <v>3.6269268559999999</v>
      </c>
      <c r="S51" s="266">
        <f t="shared" si="23"/>
        <v>3.6166316350000001</v>
      </c>
      <c r="T51" s="267">
        <f t="shared" si="23"/>
        <v>3.7564322319999999</v>
      </c>
      <c r="U51" s="267">
        <f t="shared" si="23"/>
        <v>3.954203401</v>
      </c>
      <c r="V51" s="267">
        <f t="shared" si="23"/>
        <v>4.1609035179999996</v>
      </c>
      <c r="W51" s="266">
        <f t="shared" si="23"/>
        <v>4.3758754199999998</v>
      </c>
    </row>
    <row r="52" spans="1:29" x14ac:dyDescent="0.25">
      <c r="B52" s="6" t="s">
        <v>2</v>
      </c>
      <c r="C52" s="3"/>
      <c r="D52" s="3" t="s">
        <v>239</v>
      </c>
      <c r="E52" s="12">
        <v>100</v>
      </c>
      <c r="F52" s="12">
        <v>100</v>
      </c>
      <c r="G52" s="272">
        <f t="shared" ref="G52:W52" si="24">G27</f>
        <v>148.3995314</v>
      </c>
      <c r="H52" s="273">
        <f t="shared" si="24"/>
        <v>147.21371920000001</v>
      </c>
      <c r="I52" s="274">
        <f t="shared" si="24"/>
        <v>145.3431444</v>
      </c>
      <c r="J52" s="272">
        <f t="shared" si="24"/>
        <v>143.7318344</v>
      </c>
      <c r="K52" s="273">
        <f t="shared" si="24"/>
        <v>142.2796845</v>
      </c>
      <c r="L52" s="273">
        <f t="shared" si="24"/>
        <v>141.00429099999999</v>
      </c>
      <c r="M52" s="273">
        <f t="shared" si="24"/>
        <v>139.91124009999999</v>
      </c>
      <c r="N52" s="274">
        <f t="shared" si="24"/>
        <v>138.99082430000001</v>
      </c>
      <c r="O52" s="272">
        <f t="shared" si="24"/>
        <v>138.31085200000001</v>
      </c>
      <c r="P52" s="273">
        <f t="shared" si="24"/>
        <v>137.79363739999999</v>
      </c>
      <c r="Q52" s="273">
        <f t="shared" si="24"/>
        <v>137.39467189999999</v>
      </c>
      <c r="R52" s="273">
        <f t="shared" si="24"/>
        <v>137.08546269999999</v>
      </c>
      <c r="S52" s="274">
        <f t="shared" si="24"/>
        <v>136.83960339999999</v>
      </c>
      <c r="T52" s="275">
        <f t="shared" si="24"/>
        <v>137.23473630000001</v>
      </c>
      <c r="U52" s="275">
        <f t="shared" si="24"/>
        <v>138.76865530000001</v>
      </c>
      <c r="V52" s="275">
        <f t="shared" si="24"/>
        <v>140.99832760000001</v>
      </c>
      <c r="W52" s="274">
        <f t="shared" si="24"/>
        <v>144.4372486</v>
      </c>
    </row>
    <row r="53" spans="1:29" x14ac:dyDescent="0.25">
      <c r="T53" s="35"/>
      <c r="U53" s="35"/>
      <c r="V53" s="35"/>
      <c r="W53" s="35"/>
    </row>
    <row r="55" spans="1:29" ht="23.25" x14ac:dyDescent="0.35">
      <c r="A55" s="1" t="s">
        <v>38</v>
      </c>
    </row>
    <row r="57" spans="1:29" ht="23.25" x14ac:dyDescent="0.35">
      <c r="B57" s="1" t="s">
        <v>72</v>
      </c>
      <c r="C57" s="110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29" x14ac:dyDescent="0.25">
      <c r="B58" s="15"/>
      <c r="C58" s="4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16"/>
      <c r="U58" s="16"/>
      <c r="V58" s="16"/>
      <c r="W58" s="16"/>
    </row>
    <row r="59" spans="1:29" x14ac:dyDescent="0.25">
      <c r="B59" s="15"/>
      <c r="C59" s="4"/>
      <c r="E59" s="5">
        <v>2006</v>
      </c>
      <c r="F59" s="5">
        <v>2015</v>
      </c>
      <c r="G59" s="38">
        <v>2018</v>
      </c>
      <c r="H59" s="5">
        <v>2019</v>
      </c>
      <c r="I59" s="189">
        <v>2020</v>
      </c>
      <c r="J59" s="197">
        <v>2021</v>
      </c>
      <c r="K59" s="48">
        <v>2022</v>
      </c>
      <c r="L59" s="5">
        <v>2023</v>
      </c>
      <c r="M59" s="48">
        <v>2024</v>
      </c>
      <c r="N59" s="189">
        <v>2025</v>
      </c>
      <c r="O59" s="197">
        <v>2026</v>
      </c>
      <c r="P59" s="5">
        <v>2027</v>
      </c>
      <c r="Q59" s="48">
        <v>2028</v>
      </c>
      <c r="R59" s="48">
        <v>2029</v>
      </c>
      <c r="S59" s="189">
        <v>2030</v>
      </c>
      <c r="T59" s="199">
        <v>2035</v>
      </c>
      <c r="U59" s="199">
        <v>2040</v>
      </c>
      <c r="V59" s="199">
        <v>2045</v>
      </c>
      <c r="W59" s="199">
        <v>2050</v>
      </c>
      <c r="Y59" s="49"/>
      <c r="Z59" s="49"/>
      <c r="AA59" s="49"/>
      <c r="AB59" s="49"/>
      <c r="AC59" s="49"/>
    </row>
    <row r="60" spans="1:29" x14ac:dyDescent="0.25">
      <c r="C60" s="6" t="s">
        <v>20</v>
      </c>
      <c r="E60" s="10">
        <f>SUM(E61:E62)</f>
        <v>50.890458160000001</v>
      </c>
      <c r="F60" s="10">
        <f t="shared" ref="F60" si="25">SUM(F61:F62)</f>
        <v>45.691995419999998</v>
      </c>
      <c r="G60" s="39">
        <f>SUM(G61:G62)</f>
        <v>44.318449360000002</v>
      </c>
      <c r="H60" s="10">
        <f t="shared" ref="H60:W60" si="26">SUM(H61:H62)</f>
        <v>43.943939529999994</v>
      </c>
      <c r="I60" s="193">
        <f t="shared" si="26"/>
        <v>43.410339230000005</v>
      </c>
      <c r="J60" s="39">
        <f t="shared" si="26"/>
        <v>43.029645900000006</v>
      </c>
      <c r="K60" s="10">
        <f t="shared" si="26"/>
        <v>42.703887129999998</v>
      </c>
      <c r="L60" s="10">
        <f t="shared" si="26"/>
        <v>42.427930449999998</v>
      </c>
      <c r="M60" s="10">
        <f t="shared" si="26"/>
        <v>42.210022609999996</v>
      </c>
      <c r="N60" s="193">
        <f t="shared" si="26"/>
        <v>42.038810909999995</v>
      </c>
      <c r="O60" s="39">
        <f t="shared" si="26"/>
        <v>41.90886914</v>
      </c>
      <c r="P60" s="10">
        <f t="shared" si="26"/>
        <v>41.816186950000002</v>
      </c>
      <c r="Q60" s="10">
        <f t="shared" si="26"/>
        <v>41.751088459999998</v>
      </c>
      <c r="R60" s="10">
        <f t="shared" si="26"/>
        <v>41.705700899999997</v>
      </c>
      <c r="S60" s="193">
        <f t="shared" si="26"/>
        <v>41.67185877</v>
      </c>
      <c r="T60" s="202">
        <f t="shared" si="26"/>
        <v>41.19613777</v>
      </c>
      <c r="U60" s="202">
        <f t="shared" si="26"/>
        <v>40.592197470000002</v>
      </c>
      <c r="V60" s="202">
        <f t="shared" si="26"/>
        <v>39.704428479999997</v>
      </c>
      <c r="W60" s="202">
        <f t="shared" si="26"/>
        <v>38.740651489999998</v>
      </c>
      <c r="Y60" s="49"/>
      <c r="Z60" s="49"/>
      <c r="AA60" s="49"/>
      <c r="AB60" s="49"/>
      <c r="AC60" s="49"/>
    </row>
    <row r="61" spans="1:29" x14ac:dyDescent="0.25">
      <c r="C61" s="79" t="s">
        <v>21</v>
      </c>
      <c r="D61" t="s">
        <v>122</v>
      </c>
      <c r="E61" s="25">
        <f>VLOOKUP($D61,result!$A$2:$AW$212,E$5,FALSE)</f>
        <v>28.000458160000001</v>
      </c>
      <c r="F61" s="25">
        <f>VLOOKUP($D61,result!$A$2:$AW$212,F$5,FALSE)</f>
        <v>25.20923728</v>
      </c>
      <c r="G61" s="40">
        <f>VLOOKUP($D61,result!$A$2:$AW$212,G$5,FALSE)</f>
        <v>24.372078340000002</v>
      </c>
      <c r="H61" s="25">
        <f>VLOOKUP($D61,result!$A$2:$AW$212,H$5,FALSE)</f>
        <v>24.190045749999999</v>
      </c>
      <c r="I61" s="192">
        <f>VLOOKUP($D61,result!$A$2:$AW$212,I$5,FALSE)</f>
        <v>24.01182979</v>
      </c>
      <c r="J61" s="40">
        <f>VLOOKUP($D61,result!$A$2:$AW$212,J$5,FALSE)</f>
        <v>23.855949160000002</v>
      </c>
      <c r="K61" s="25">
        <f>VLOOKUP($D61,result!$A$2:$AW$212,K$5,FALSE)</f>
        <v>23.715055549999999</v>
      </c>
      <c r="L61" s="25">
        <f>VLOOKUP($D61,result!$A$2:$AW$212,L$5,FALSE)</f>
        <v>23.581157399999999</v>
      </c>
      <c r="M61" s="25">
        <f>VLOOKUP($D61,result!$A$2:$AW$212,M$5,FALSE)</f>
        <v>23.450698509999999</v>
      </c>
      <c r="N61" s="192">
        <f>VLOOKUP($D61,result!$A$2:$AW$212,N$5,FALSE)</f>
        <v>23.319021469999999</v>
      </c>
      <c r="O61" s="40">
        <f>VLOOKUP($D61,result!$A$2:$AW$212,O$5,FALSE)</f>
        <v>23.18222325</v>
      </c>
      <c r="P61" s="25">
        <f>VLOOKUP($D61,result!$A$2:$AW$212,P$5,FALSE)</f>
        <v>23.037728600000001</v>
      </c>
      <c r="Q61" s="25">
        <f>VLOOKUP($D61,result!$A$2:$AW$212,Q$5,FALSE)</f>
        <v>22.88390892</v>
      </c>
      <c r="R61" s="25">
        <f>VLOOKUP($D61,result!$A$2:$AW$212,R$5,FALSE)</f>
        <v>22.719090000000001</v>
      </c>
      <c r="S61" s="192">
        <f>VLOOKUP($D61,result!$A$2:$AW$212,S$5,FALSE)</f>
        <v>22.541650600000001</v>
      </c>
      <c r="T61" s="201">
        <f>VLOOKUP($D61,result!$A$2:$AW$212,T$5,FALSE)</f>
        <v>21.50220646</v>
      </c>
      <c r="U61" s="201">
        <f>VLOOKUP($D61,result!$A$2:$AW$212,U$5,FALSE)</f>
        <v>20.124969660000001</v>
      </c>
      <c r="V61" s="201">
        <f>VLOOKUP($D61,result!$A$2:$AW$212,V$5,FALSE)</f>
        <v>18.453650159999999</v>
      </c>
      <c r="W61" s="201">
        <f>VLOOKUP($D61,result!$A$2:$AW$212,W$5,FALSE)</f>
        <v>16.619486949999999</v>
      </c>
      <c r="Y61" s="163"/>
      <c r="Z61" s="163"/>
      <c r="AA61" s="163"/>
      <c r="AB61" s="163"/>
      <c r="AC61" s="163"/>
    </row>
    <row r="62" spans="1:29" x14ac:dyDescent="0.25">
      <c r="C62" s="80" t="s">
        <v>22</v>
      </c>
      <c r="D62" t="s">
        <v>123</v>
      </c>
      <c r="E62" s="25">
        <f>VLOOKUP($D62,result!$A$2:$AW$212,E$5,FALSE)</f>
        <v>22.89</v>
      </c>
      <c r="F62" s="25">
        <f>VLOOKUP($D62,result!$A$2:$AW$212,F$5,FALSE)</f>
        <v>20.482758140000001</v>
      </c>
      <c r="G62" s="40">
        <f>VLOOKUP($D62,result!$A$2:$AW$212,G$5,FALSE)</f>
        <v>19.946371020000001</v>
      </c>
      <c r="H62" s="25">
        <f>VLOOKUP($D62,result!$A$2:$AW$212,H$5,FALSE)</f>
        <v>19.753893779999999</v>
      </c>
      <c r="I62" s="192">
        <f>VLOOKUP($D62,result!$A$2:$AW$212,I$5,FALSE)</f>
        <v>19.398509440000002</v>
      </c>
      <c r="J62" s="40">
        <f>VLOOKUP($D62,result!$A$2:$AW$212,J$5,FALSE)</f>
        <v>19.17369674</v>
      </c>
      <c r="K62" s="25">
        <f>VLOOKUP($D62,result!$A$2:$AW$212,K$5,FALSE)</f>
        <v>18.988831579999999</v>
      </c>
      <c r="L62" s="25">
        <f>VLOOKUP($D62,result!$A$2:$AW$212,L$5,FALSE)</f>
        <v>18.846773049999999</v>
      </c>
      <c r="M62" s="25">
        <f>VLOOKUP($D62,result!$A$2:$AW$212,M$5,FALSE)</f>
        <v>18.759324100000001</v>
      </c>
      <c r="N62" s="192">
        <f>VLOOKUP($D62,result!$A$2:$AW$212,N$5,FALSE)</f>
        <v>18.71978944</v>
      </c>
      <c r="O62" s="40">
        <f>VLOOKUP($D62,result!$A$2:$AW$212,O$5,FALSE)</f>
        <v>18.72664589</v>
      </c>
      <c r="P62" s="25">
        <f>VLOOKUP($D62,result!$A$2:$AW$212,P$5,FALSE)</f>
        <v>18.778458350000001</v>
      </c>
      <c r="Q62" s="25">
        <f>VLOOKUP($D62,result!$A$2:$AW$212,Q$5,FALSE)</f>
        <v>18.867179539999999</v>
      </c>
      <c r="R62" s="25">
        <f>VLOOKUP($D62,result!$A$2:$AW$212,R$5,FALSE)</f>
        <v>18.986610899999999</v>
      </c>
      <c r="S62" s="192">
        <f>VLOOKUP($D62,result!$A$2:$AW$212,S$5,FALSE)</f>
        <v>19.13020817</v>
      </c>
      <c r="T62" s="201">
        <f>VLOOKUP($D62,result!$A$2:$AW$212,T$5,FALSE)</f>
        <v>19.69393131</v>
      </c>
      <c r="U62" s="201">
        <f>VLOOKUP($D62,result!$A$2:$AW$212,U$5,FALSE)</f>
        <v>20.467227810000001</v>
      </c>
      <c r="V62" s="201">
        <f>VLOOKUP($D62,result!$A$2:$AW$212,V$5,FALSE)</f>
        <v>21.250778319999998</v>
      </c>
      <c r="W62" s="201">
        <f>VLOOKUP($D62,result!$A$2:$AW$212,W$5,FALSE)</f>
        <v>22.121164539999999</v>
      </c>
      <c r="Y62" s="163"/>
      <c r="Z62" s="163"/>
      <c r="AA62" s="163"/>
      <c r="AB62" s="163"/>
      <c r="AC62" s="163"/>
    </row>
    <row r="63" spans="1:29" x14ac:dyDescent="0.25">
      <c r="C63" s="123" t="s">
        <v>23</v>
      </c>
      <c r="D63" t="s">
        <v>120</v>
      </c>
      <c r="E63" s="10">
        <f>VLOOKUP($D63,result!$A$2:$AW$212,E$5,FALSE)</f>
        <v>40.805099759999997</v>
      </c>
      <c r="F63" s="10">
        <f>VLOOKUP($D63,result!$A$2:$AW$212,F$5,FALSE)</f>
        <v>33.483374570000002</v>
      </c>
      <c r="G63" s="39">
        <f>VLOOKUP($D63,result!$A$2:$AW$212,G$5,FALSE)</f>
        <v>32.411545660000002</v>
      </c>
      <c r="H63" s="10">
        <f>VLOOKUP($D63,result!$A$2:$AW$212,H$5,FALSE)</f>
        <v>31.8880801</v>
      </c>
      <c r="I63" s="193">
        <f>VLOOKUP($D63,result!$A$2:$AW$212,I$5,FALSE)</f>
        <v>31.315840349999998</v>
      </c>
      <c r="J63" s="39">
        <f>VLOOKUP($D63,result!$A$2:$AW$212,J$5,FALSE)</f>
        <v>30.86758013</v>
      </c>
      <c r="K63" s="10">
        <f>VLOOKUP($D63,result!$A$2:$AW$212,K$5,FALSE)</f>
        <v>30.443638610000001</v>
      </c>
      <c r="L63" s="10">
        <f>VLOOKUP($D63,result!$A$2:$AW$212,L$5,FALSE)</f>
        <v>30.037115190000002</v>
      </c>
      <c r="M63" s="10">
        <f>VLOOKUP($D63,result!$A$2:$AW$212,M$5,FALSE)</f>
        <v>29.636700569999999</v>
      </c>
      <c r="N63" s="193">
        <f>VLOOKUP($D63,result!$A$2:$AW$212,N$5,FALSE)</f>
        <v>29.244148620000001</v>
      </c>
      <c r="O63" s="39">
        <f>VLOOKUP($D63,result!$A$2:$AW$212,O$5,FALSE)</f>
        <v>28.855344599999999</v>
      </c>
      <c r="P63" s="10">
        <f>VLOOKUP($D63,result!$A$2:$AW$212,P$5,FALSE)</f>
        <v>28.47479336</v>
      </c>
      <c r="Q63" s="10">
        <f>VLOOKUP($D63,result!$A$2:$AW$212,Q$5,FALSE)</f>
        <v>28.10196384</v>
      </c>
      <c r="R63" s="10">
        <f>VLOOKUP($D63,result!$A$2:$AW$212,R$5,FALSE)</f>
        <v>27.737173080000002</v>
      </c>
      <c r="S63" s="193">
        <f>VLOOKUP($D63,result!$A$2:$AW$212,S$5,FALSE)</f>
        <v>27.381364619999999</v>
      </c>
      <c r="T63" s="202">
        <f>VLOOKUP($D63,result!$A$2:$AW$212,T$5,FALSE)</f>
        <v>26.07416628</v>
      </c>
      <c r="U63" s="202">
        <f>VLOOKUP($D63,result!$A$2:$AW$212,U$5,FALSE)</f>
        <v>25.198393469999999</v>
      </c>
      <c r="V63" s="202">
        <f>VLOOKUP($D63,result!$A$2:$AW$212,V$5,FALSE)</f>
        <v>24.56458937</v>
      </c>
      <c r="W63" s="202">
        <f>VLOOKUP($D63,result!$A$2:$AW$212,W$5,FALSE)</f>
        <v>24.035072150000001</v>
      </c>
      <c r="Y63" s="49"/>
      <c r="Z63" s="49"/>
      <c r="AA63" s="49"/>
      <c r="AB63" s="49"/>
      <c r="AC63" s="49"/>
    </row>
    <row r="64" spans="1:29" x14ac:dyDescent="0.25">
      <c r="C64" s="123" t="s">
        <v>24</v>
      </c>
      <c r="D64" t="s">
        <v>121</v>
      </c>
      <c r="E64" s="10">
        <f>VLOOKUP($D64,result!$A$2:$AW$212,E$5,FALSE)</f>
        <v>21.754900240000001</v>
      </c>
      <c r="F64" s="10">
        <f>VLOOKUP($D64,result!$A$2:$AW$212,F$5,FALSE)</f>
        <v>25.437925379999999</v>
      </c>
      <c r="G64" s="39">
        <f>VLOOKUP($D64,result!$A$2:$AW$212,G$5,FALSE)</f>
        <v>27.557621170000001</v>
      </c>
      <c r="H64" s="10">
        <f>VLOOKUP($D64,result!$A$2:$AW$212,H$5,FALSE)</f>
        <v>27.359067660000001</v>
      </c>
      <c r="I64" s="193">
        <f>VLOOKUP($D64,result!$A$2:$AW$212,I$5,FALSE)</f>
        <v>26.900321609999999</v>
      </c>
      <c r="J64" s="39">
        <f>VLOOKUP($D64,result!$A$2:$AW$212,J$5,FALSE)</f>
        <v>26.390201319999999</v>
      </c>
      <c r="K64" s="10">
        <f>VLOOKUP($D64,result!$A$2:$AW$212,K$5,FALSE)</f>
        <v>25.914475580000001</v>
      </c>
      <c r="L64" s="10">
        <f>VLOOKUP($D64,result!$A$2:$AW$212,L$5,FALSE)</f>
        <v>25.50204621</v>
      </c>
      <c r="M64" s="10">
        <f>VLOOKUP($D64,result!$A$2:$AW$212,M$5,FALSE)</f>
        <v>25.1580738</v>
      </c>
      <c r="N64" s="193">
        <f>VLOOKUP($D64,result!$A$2:$AW$212,N$5,FALSE)</f>
        <v>24.88713843</v>
      </c>
      <c r="O64" s="39">
        <f>VLOOKUP($D64,result!$A$2:$AW$212,O$5,FALSE)</f>
        <v>24.786915659999998</v>
      </c>
      <c r="P64" s="10">
        <f>VLOOKUP($D64,result!$A$2:$AW$212,P$5,FALSE)</f>
        <v>24.74877978</v>
      </c>
      <c r="Q64" s="10">
        <f>VLOOKUP($D64,result!$A$2:$AW$212,Q$5,FALSE)</f>
        <v>24.748007609999998</v>
      </c>
      <c r="R64" s="10">
        <f>VLOOKUP($D64,result!$A$2:$AW$212,R$5,FALSE)</f>
        <v>24.771446569999998</v>
      </c>
      <c r="S64" s="193">
        <f>VLOOKUP($D64,result!$A$2:$AW$212,S$5,FALSE)</f>
        <v>24.80824608</v>
      </c>
      <c r="T64" s="202">
        <f>VLOOKUP($D64,result!$A$2:$AW$212,T$5,FALSE)</f>
        <v>25.505102269999998</v>
      </c>
      <c r="U64" s="202">
        <f>VLOOKUP($D64,result!$A$2:$AW$212,U$5,FALSE)</f>
        <v>26.565508350000002</v>
      </c>
      <c r="V64" s="202">
        <f>VLOOKUP($D64,result!$A$2:$AW$212,V$5,FALSE)</f>
        <v>28.080135429999999</v>
      </c>
      <c r="W64" s="202">
        <f>VLOOKUP($D64,result!$A$2:$AW$212,W$5,FALSE)</f>
        <v>30.280291080000001</v>
      </c>
      <c r="Y64" s="49"/>
      <c r="Z64" s="49"/>
      <c r="AA64" s="49"/>
      <c r="AB64" s="49"/>
      <c r="AC64" s="49"/>
    </row>
    <row r="65" spans="3:50" x14ac:dyDescent="0.25">
      <c r="C65" s="123" t="s">
        <v>25</v>
      </c>
      <c r="E65" s="7">
        <f>SUM(E66:E67)</f>
        <v>51.03429259</v>
      </c>
      <c r="F65" s="7">
        <f t="shared" ref="F65" si="27">SUM(F66:F67)</f>
        <v>45.421765319999999</v>
      </c>
      <c r="G65" s="190">
        <f>SUM(G66:G67)</f>
        <v>44.111915977999999</v>
      </c>
      <c r="H65" s="7">
        <f t="shared" ref="H65:W65" si="28">SUM(H66:H67)</f>
        <v>44.022632017999996</v>
      </c>
      <c r="I65" s="191">
        <f t="shared" si="28"/>
        <v>43.716643775000001</v>
      </c>
      <c r="J65" s="190">
        <f t="shared" si="28"/>
        <v>43.444407024999997</v>
      </c>
      <c r="K65" s="7">
        <f t="shared" si="28"/>
        <v>43.217683265000005</v>
      </c>
      <c r="L65" s="7">
        <f t="shared" si="28"/>
        <v>43.037199184000002</v>
      </c>
      <c r="M65" s="7">
        <f t="shared" si="28"/>
        <v>42.90644313</v>
      </c>
      <c r="N65" s="191">
        <f t="shared" si="28"/>
        <v>42.820726495000002</v>
      </c>
      <c r="O65" s="190">
        <f t="shared" si="28"/>
        <v>42.759722523000001</v>
      </c>
      <c r="P65" s="7">
        <f t="shared" si="28"/>
        <v>42.753877157999995</v>
      </c>
      <c r="Q65" s="7">
        <f t="shared" si="28"/>
        <v>42.793611851000001</v>
      </c>
      <c r="R65" s="7">
        <f t="shared" si="28"/>
        <v>42.871142057999997</v>
      </c>
      <c r="S65" s="191">
        <f t="shared" si="28"/>
        <v>42.978133817</v>
      </c>
      <c r="T65" s="200">
        <f t="shared" si="28"/>
        <v>44.459329922000002</v>
      </c>
      <c r="U65" s="200">
        <f t="shared" si="28"/>
        <v>46.412555994999998</v>
      </c>
      <c r="V65" s="200">
        <f t="shared" si="28"/>
        <v>48.649174249000005</v>
      </c>
      <c r="W65" s="200">
        <f t="shared" si="28"/>
        <v>51.381233847000004</v>
      </c>
      <c r="Y65" s="49"/>
      <c r="Z65" s="49"/>
      <c r="AA65" s="49"/>
      <c r="AB65" s="49"/>
      <c r="AC65" s="49"/>
    </row>
    <row r="66" spans="3:50" x14ac:dyDescent="0.25">
      <c r="C66" s="80" t="s">
        <v>26</v>
      </c>
      <c r="D66" t="s">
        <v>119</v>
      </c>
      <c r="E66" s="25">
        <f>VLOOKUP($D66,result!$A$2:$AW$212,E$5,FALSE)</f>
        <v>48.17429259</v>
      </c>
      <c r="F66" s="25">
        <f>VLOOKUP($D66,result!$A$2:$AW$212,F$5,FALSE)</f>
        <v>42.533988999999998</v>
      </c>
      <c r="G66" s="40">
        <f>VLOOKUP($D66,result!$A$2:$AW$212,G$5,FALSE)</f>
        <v>41.308255860000003</v>
      </c>
      <c r="H66" s="25">
        <f>VLOOKUP($D66,result!$A$2:$AW$212,H$5,FALSE)</f>
        <v>41.229256329999998</v>
      </c>
      <c r="I66" s="192">
        <f>VLOOKUP($D66,result!$A$2:$AW$212,I$5,FALSE)</f>
        <v>40.960271810000002</v>
      </c>
      <c r="J66" s="40">
        <f>VLOOKUP($D66,result!$A$2:$AW$212,J$5,FALSE)</f>
        <v>40.72275475</v>
      </c>
      <c r="K66" s="25">
        <f>VLOOKUP($D66,result!$A$2:$AW$212,K$5,FALSE)</f>
        <v>40.522776290000003</v>
      </c>
      <c r="L66" s="25">
        <f>VLOOKUP($D66,result!$A$2:$AW$212,L$5,FALSE)</f>
        <v>40.360424520000002</v>
      </c>
      <c r="M66" s="25">
        <f>VLOOKUP($D66,result!$A$2:$AW$212,M$5,FALSE)</f>
        <v>40.238706710000002</v>
      </c>
      <c r="N66" s="192">
        <f>VLOOKUP($D66,result!$A$2:$AW$212,N$5,FALSE)</f>
        <v>40.154358649999999</v>
      </c>
      <c r="O66" s="40">
        <f>VLOOKUP($D66,result!$A$2:$AW$212,O$5,FALSE)</f>
        <v>40.088767920000002</v>
      </c>
      <c r="P66" s="25">
        <f>VLOOKUP($D66,result!$A$2:$AW$212,P$5,FALSE)</f>
        <v>40.073690329999998</v>
      </c>
      <c r="Q66" s="25">
        <f>VLOOKUP($D66,result!$A$2:$AW$212,Q$5,FALSE)</f>
        <v>40.1008955</v>
      </c>
      <c r="R66" s="25">
        <f>VLOOKUP($D66,result!$A$2:$AW$212,R$5,FALSE)</f>
        <v>40.16374381</v>
      </c>
      <c r="S66" s="192">
        <f>VLOOKUP($D66,result!$A$2:$AW$212,S$5,FALSE)</f>
        <v>40.254872110000001</v>
      </c>
      <c r="T66" s="201">
        <f>VLOOKUP($D66,result!$A$2:$AW$212,T$5,FALSE)</f>
        <v>41.587400780000003</v>
      </c>
      <c r="U66" s="201">
        <f>VLOOKUP($D66,result!$A$2:$AW$212,U$5,FALSE)</f>
        <v>43.35652382</v>
      </c>
      <c r="V66" s="201">
        <f>VLOOKUP($D66,result!$A$2:$AW$212,V$5,FALSE)</f>
        <v>45.383303910000002</v>
      </c>
      <c r="W66" s="201">
        <f>VLOOKUP($D66,result!$A$2:$AW$212,W$5,FALSE)</f>
        <v>47.865758120000002</v>
      </c>
      <c r="Y66" s="163"/>
      <c r="Z66" s="163"/>
      <c r="AA66" s="163"/>
      <c r="AB66" s="163"/>
      <c r="AC66" s="163"/>
    </row>
    <row r="67" spans="3:50" x14ac:dyDescent="0.25">
      <c r="C67" s="80" t="s">
        <v>27</v>
      </c>
      <c r="D67" t="s">
        <v>118</v>
      </c>
      <c r="E67" s="25">
        <f>VLOOKUP($D67,result!$A$2:$AW$212,E$5,FALSE)</f>
        <v>2.86</v>
      </c>
      <c r="F67" s="25">
        <f>VLOOKUP($D67,result!$A$2:$AW$212,F$5,FALSE)</f>
        <v>2.88777632</v>
      </c>
      <c r="G67" s="40">
        <f>VLOOKUP($D67,result!$A$2:$AW$212,G$5,FALSE)</f>
        <v>2.8036601179999998</v>
      </c>
      <c r="H67" s="25">
        <f>VLOOKUP($D67,result!$A$2:$AW$212,H$5,FALSE)</f>
        <v>2.7933756879999998</v>
      </c>
      <c r="I67" s="192">
        <f>VLOOKUP($D67,result!$A$2:$AW$212,I$5,FALSE)</f>
        <v>2.756371965</v>
      </c>
      <c r="J67" s="40">
        <f>VLOOKUP($D67,result!$A$2:$AW$212,J$5,FALSE)</f>
        <v>2.7216522749999998</v>
      </c>
      <c r="K67" s="25">
        <f>VLOOKUP($D67,result!$A$2:$AW$212,K$5,FALSE)</f>
        <v>2.6949069749999999</v>
      </c>
      <c r="L67" s="25">
        <f>VLOOKUP($D67,result!$A$2:$AW$212,L$5,FALSE)</f>
        <v>2.6767746639999999</v>
      </c>
      <c r="M67" s="25">
        <f>VLOOKUP($D67,result!$A$2:$AW$212,M$5,FALSE)</f>
        <v>2.6677364200000002</v>
      </c>
      <c r="N67" s="192">
        <f>VLOOKUP($D67,result!$A$2:$AW$212,N$5,FALSE)</f>
        <v>2.6663678449999999</v>
      </c>
      <c r="O67" s="40">
        <f>VLOOKUP($D67,result!$A$2:$AW$212,O$5,FALSE)</f>
        <v>2.6709546030000002</v>
      </c>
      <c r="P67" s="25">
        <f>VLOOKUP($D67,result!$A$2:$AW$212,P$5,FALSE)</f>
        <v>2.6801868280000001</v>
      </c>
      <c r="Q67" s="25">
        <f>VLOOKUP($D67,result!$A$2:$AW$212,Q$5,FALSE)</f>
        <v>2.6927163510000001</v>
      </c>
      <c r="R67" s="25">
        <f>VLOOKUP($D67,result!$A$2:$AW$212,R$5,FALSE)</f>
        <v>2.7073982480000001</v>
      </c>
      <c r="S67" s="192">
        <f>VLOOKUP($D67,result!$A$2:$AW$212,S$5,FALSE)</f>
        <v>2.7232617069999998</v>
      </c>
      <c r="T67" s="201">
        <f>VLOOKUP($D67,result!$A$2:$AW$212,T$5,FALSE)</f>
        <v>2.8719291419999999</v>
      </c>
      <c r="U67" s="201">
        <f>VLOOKUP($D67,result!$A$2:$AW$212,U$5,FALSE)</f>
        <v>3.0560321749999999</v>
      </c>
      <c r="V67" s="201">
        <f>VLOOKUP($D67,result!$A$2:$AW$212,V$5,FALSE)</f>
        <v>3.2658703390000001</v>
      </c>
      <c r="W67" s="201">
        <f>VLOOKUP($D67,result!$A$2:$AW$212,W$5,FALSE)</f>
        <v>3.5154757270000001</v>
      </c>
      <c r="Y67" s="166"/>
      <c r="Z67" s="166"/>
      <c r="AA67" s="166"/>
      <c r="AB67" s="166"/>
      <c r="AC67" s="166"/>
    </row>
    <row r="68" spans="3:50" x14ac:dyDescent="0.25">
      <c r="C68" s="123" t="s">
        <v>28</v>
      </c>
      <c r="E68" s="12">
        <f>SUM(E60,E63:E65)</f>
        <v>164.48475074999999</v>
      </c>
      <c r="F68" s="12">
        <f t="shared" ref="F68" si="29">SUM(F60,F63:F65)</f>
        <v>150.03506068999999</v>
      </c>
      <c r="G68" s="41">
        <f>SUM(G60,G63:G65)</f>
        <v>148.39953216800001</v>
      </c>
      <c r="H68" s="12">
        <f t="shared" ref="H68:W68" si="30">SUM(H60,H63:H65)</f>
        <v>147.21371930799998</v>
      </c>
      <c r="I68" s="196">
        <f t="shared" si="30"/>
        <v>145.34314496499999</v>
      </c>
      <c r="J68" s="41">
        <f t="shared" si="30"/>
        <v>143.73183437500001</v>
      </c>
      <c r="K68" s="12">
        <f t="shared" si="30"/>
        <v>142.27968458499998</v>
      </c>
      <c r="L68" s="12">
        <f t="shared" si="30"/>
        <v>141.004291034</v>
      </c>
      <c r="M68" s="12">
        <f t="shared" si="30"/>
        <v>139.91124010999999</v>
      </c>
      <c r="N68" s="196">
        <f t="shared" si="30"/>
        <v>138.99082445499999</v>
      </c>
      <c r="O68" s="41">
        <f t="shared" si="30"/>
        <v>138.310851923</v>
      </c>
      <c r="P68" s="12">
        <f t="shared" si="30"/>
        <v>137.79363724800001</v>
      </c>
      <c r="Q68" s="12">
        <f t="shared" si="30"/>
        <v>137.39467176100001</v>
      </c>
      <c r="R68" s="12">
        <f t="shared" si="30"/>
        <v>137.085462608</v>
      </c>
      <c r="S68" s="196">
        <f t="shared" si="30"/>
        <v>136.83960328699999</v>
      </c>
      <c r="T68" s="204">
        <f t="shared" si="30"/>
        <v>137.234736242</v>
      </c>
      <c r="U68" s="204">
        <f t="shared" si="30"/>
        <v>138.76865528499999</v>
      </c>
      <c r="V68" s="204">
        <f t="shared" si="30"/>
        <v>140.99832752899999</v>
      </c>
      <c r="W68" s="204">
        <f t="shared" si="30"/>
        <v>144.43724856699998</v>
      </c>
      <c r="Y68" s="65"/>
      <c r="Z68" s="65"/>
      <c r="AA68" s="65"/>
      <c r="AB68" s="65"/>
      <c r="AC68" s="65"/>
    </row>
    <row r="71" spans="3:50" x14ac:dyDescent="0.25">
      <c r="C71" s="15"/>
      <c r="D71" s="15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16"/>
      <c r="V71" s="16"/>
      <c r="W71" s="16"/>
      <c r="AG71" s="15"/>
      <c r="AH71" s="16"/>
      <c r="AI71" s="16"/>
      <c r="AJ71" s="16"/>
      <c r="AK71" s="16"/>
      <c r="AL71" s="16"/>
      <c r="AP71" s="13"/>
      <c r="AQ71" s="13"/>
      <c r="AR71" s="13"/>
      <c r="AS71" s="13"/>
      <c r="AT71" s="13"/>
      <c r="AU71" s="13"/>
      <c r="AV71" s="13"/>
      <c r="AW71" s="13"/>
      <c r="AX71" s="13"/>
    </row>
    <row r="72" spans="3:50" x14ac:dyDescent="0.25">
      <c r="C72" s="110"/>
      <c r="D72" s="15"/>
      <c r="E72" s="124">
        <v>2006</v>
      </c>
      <c r="F72" s="124">
        <v>2015</v>
      </c>
      <c r="G72" s="38">
        <v>2018</v>
      </c>
      <c r="H72" s="5">
        <v>2019</v>
      </c>
      <c r="I72" s="189">
        <v>2020</v>
      </c>
      <c r="J72" s="197">
        <v>2021</v>
      </c>
      <c r="K72" s="48">
        <v>2022</v>
      </c>
      <c r="L72" s="5">
        <v>2023</v>
      </c>
      <c r="M72" s="48">
        <v>2024</v>
      </c>
      <c r="N72" s="189">
        <v>2025</v>
      </c>
      <c r="O72" s="197">
        <v>2026</v>
      </c>
      <c r="P72" s="5">
        <v>2027</v>
      </c>
      <c r="Q72" s="48">
        <v>2028</v>
      </c>
      <c r="R72" s="48">
        <v>2029</v>
      </c>
      <c r="S72" s="189">
        <v>2030</v>
      </c>
      <c r="T72" s="199">
        <v>2035</v>
      </c>
      <c r="U72" s="199">
        <v>2040</v>
      </c>
      <c r="V72" s="199">
        <v>2045</v>
      </c>
      <c r="W72" s="199">
        <v>2050</v>
      </c>
      <c r="Y72" s="46"/>
      <c r="Z72" s="46"/>
      <c r="AA72" s="46"/>
      <c r="AB72" s="46"/>
      <c r="AC72" s="46"/>
      <c r="AD72" s="46"/>
      <c r="AE72" s="46"/>
      <c r="AG72" s="15"/>
      <c r="AH72" s="72"/>
      <c r="AI72" s="72"/>
      <c r="AJ72" s="72"/>
      <c r="AK72" s="72"/>
      <c r="AL72" s="72"/>
      <c r="AO72" s="46"/>
      <c r="AP72" s="27">
        <v>2007</v>
      </c>
      <c r="AQ72" s="27">
        <v>2008</v>
      </c>
      <c r="AR72" s="27">
        <v>2009</v>
      </c>
      <c r="AS72" s="27">
        <v>2010</v>
      </c>
      <c r="AT72" s="27">
        <v>2011</v>
      </c>
      <c r="AU72" s="27">
        <v>2012</v>
      </c>
      <c r="AV72" s="27">
        <v>2013</v>
      </c>
      <c r="AW72" s="27">
        <v>2014</v>
      </c>
      <c r="AX72" s="27">
        <v>2015</v>
      </c>
    </row>
    <row r="73" spans="3:50" x14ac:dyDescent="0.25">
      <c r="C73" s="125" t="s">
        <v>425</v>
      </c>
      <c r="D73" s="125" t="s">
        <v>143</v>
      </c>
      <c r="E73" s="126">
        <f>VLOOKUP($D73,result!$A$2:$AW$212,E$5,FALSE)</f>
        <v>2373</v>
      </c>
      <c r="F73" s="126">
        <f>VLOOKUP($D73,result!$A$2:$AW$212,F$5,FALSE)</f>
        <v>2270.6972580000001</v>
      </c>
      <c r="G73" s="205">
        <f>VLOOKUP($D73,result!$A$2:$AW$212,G$5,FALSE)</f>
        <v>2663.8806509999999</v>
      </c>
      <c r="H73" s="126">
        <f>VLOOKUP($D73,result!$A$2:$AW$212,H$5,FALSE)</f>
        <v>2706.1543109999998</v>
      </c>
      <c r="I73" s="206">
        <f>VLOOKUP($D73,result!$A$2:$AW$212,I$5,FALSE)</f>
        <v>2729.6031750000002</v>
      </c>
      <c r="J73" s="205">
        <f>VLOOKUP($D73,result!$A$2:$AW$212,J$5,FALSE)</f>
        <v>2782.65697</v>
      </c>
      <c r="K73" s="126">
        <f>VLOOKUP($D73,result!$A$2:$AW$212,K$5,FALSE)</f>
        <v>2828.649101</v>
      </c>
      <c r="L73" s="126">
        <f>VLOOKUP($D73,result!$A$2:$AW$212,L$5,FALSE)</f>
        <v>2866.0296360000002</v>
      </c>
      <c r="M73" s="126">
        <f>VLOOKUP($D73,result!$A$2:$AW$212,M$5,FALSE)</f>
        <v>2900.193276</v>
      </c>
      <c r="N73" s="206">
        <f>VLOOKUP($D73,result!$A$2:$AW$212,N$5,FALSE)</f>
        <v>2929.2275049999998</v>
      </c>
      <c r="O73" s="205">
        <f>VLOOKUP($D73,result!$A$2:$AW$212,O$5,FALSE)</f>
        <v>2953.9822389999999</v>
      </c>
      <c r="P73" s="126">
        <f>VLOOKUP($D73,result!$A$2:$AW$212,P$5,FALSE)</f>
        <v>2976.5064339999999</v>
      </c>
      <c r="Q73" s="126">
        <f>VLOOKUP($D73,result!$A$2:$AW$212,Q$5,FALSE)</f>
        <v>2998.5088009999999</v>
      </c>
      <c r="R73" s="126">
        <f>VLOOKUP($D73,result!$A$2:$AW$212,R$5,FALSE)</f>
        <v>3020.1146440000002</v>
      </c>
      <c r="S73" s="206">
        <f>VLOOKUP($D73,result!$A$2:$AW$212,S$5,FALSE)</f>
        <v>3041.6166050000002</v>
      </c>
      <c r="T73" s="225">
        <f>VLOOKUP($D73,result!$A$2:$AW$212,T$5,FALSE)</f>
        <v>3173.7537269999998</v>
      </c>
      <c r="U73" s="225">
        <f>VLOOKUP($D73,result!$A$2:$AW$212,U$5,FALSE)</f>
        <v>3306.8707140000001</v>
      </c>
      <c r="V73" s="225">
        <f>VLOOKUP($D73,result!$A$2:$AW$212,V$5,FALSE)</f>
        <v>3478.0057400000001</v>
      </c>
      <c r="W73" s="225">
        <f>VLOOKUP($D73,result!$A$2:$AW$212,W$5,FALSE)</f>
        <v>3691.2619020000002</v>
      </c>
      <c r="Y73" s="47"/>
      <c r="Z73" s="47"/>
      <c r="AA73" s="47"/>
      <c r="AB73" s="47"/>
      <c r="AC73" s="47"/>
      <c r="AD73" s="47"/>
      <c r="AE73" s="47"/>
      <c r="AG73" s="74"/>
      <c r="AH73" s="47"/>
      <c r="AI73" s="47"/>
      <c r="AJ73" s="47"/>
      <c r="AK73" s="47"/>
      <c r="AL73" s="47"/>
      <c r="AO73" s="47"/>
      <c r="AP73" s="32">
        <f t="shared" ref="AP73:AX73" si="31">SUM(AP74:AP83)</f>
        <v>12684.110283935894</v>
      </c>
      <c r="AQ73" s="32">
        <f t="shared" si="31"/>
        <v>13387.864557627126</v>
      </c>
      <c r="AR73" s="32">
        <f t="shared" si="31"/>
        <v>13929.464086878659</v>
      </c>
      <c r="AS73" s="32">
        <f t="shared" si="31"/>
        <v>14827.298636620233</v>
      </c>
      <c r="AT73" s="32">
        <f t="shared" si="31"/>
        <v>15717.848122860432</v>
      </c>
      <c r="AU73" s="32">
        <f t="shared" si="31"/>
        <v>16443.47381814578</v>
      </c>
      <c r="AV73" s="32">
        <f t="shared" si="31"/>
        <v>17306.831185121759</v>
      </c>
      <c r="AW73" s="32">
        <f t="shared" si="31"/>
        <v>18056.010898587872</v>
      </c>
      <c r="AX73" s="32">
        <f t="shared" si="31"/>
        <v>18903.200384065141</v>
      </c>
    </row>
    <row r="74" spans="3:50" x14ac:dyDescent="0.25">
      <c r="C74" s="127" t="s">
        <v>241</v>
      </c>
      <c r="D74" s="128" t="s">
        <v>152</v>
      </c>
      <c r="E74" s="129">
        <f>VLOOKUP($D74,result!$A$2:$AW$212,E$5,FALSE)</f>
        <v>1.55247523</v>
      </c>
      <c r="F74" s="129">
        <f>VLOOKUP($D74,result!$A$2:$AW$212,F$5,FALSE)</f>
        <v>26.619207039999999</v>
      </c>
      <c r="G74" s="207">
        <f>VLOOKUP($D74,result!$A$2:$AW$212,G$5,FALSE)</f>
        <v>59.215063020000002</v>
      </c>
      <c r="H74" s="129">
        <f>VLOOKUP($D74,result!$A$2:$AW$212,H$5,FALSE)</f>
        <v>75.560150820000004</v>
      </c>
      <c r="I74" s="208">
        <f>VLOOKUP($D74,result!$A$2:$AW$212,I$5,FALSE)</f>
        <v>95.381774230000005</v>
      </c>
      <c r="J74" s="207">
        <f>VLOOKUP($D74,result!$A$2:$AW$212,J$5,FALSE)</f>
        <v>119.09496059999999</v>
      </c>
      <c r="K74" s="129">
        <f>VLOOKUP($D74,result!$A$2:$AW$212,K$5,FALSE)</f>
        <v>145.95996160000001</v>
      </c>
      <c r="L74" s="129">
        <f>VLOOKUP($D74,result!$A$2:$AW$212,L$5,FALSE)</f>
        <v>176.1714504</v>
      </c>
      <c r="M74" s="129">
        <f>VLOOKUP($D74,result!$A$2:$AW$212,M$5,FALSE)</f>
        <v>210.1379024</v>
      </c>
      <c r="N74" s="208">
        <f>VLOOKUP($D74,result!$A$2:$AW$212,N$5,FALSE)</f>
        <v>247.94645410000001</v>
      </c>
      <c r="O74" s="207">
        <f>VLOOKUP($D74,result!$A$2:$AW$212,O$5,FALSE)</f>
        <v>289.82916219999998</v>
      </c>
      <c r="P74" s="129">
        <f>VLOOKUP($D74,result!$A$2:$AW$212,P$5,FALSE)</f>
        <v>336.16620319999998</v>
      </c>
      <c r="Q74" s="129">
        <f>VLOOKUP($D74,result!$A$2:$AW$212,Q$5,FALSE)</f>
        <v>387.39869549999997</v>
      </c>
      <c r="R74" s="129">
        <f>VLOOKUP($D74,result!$A$2:$AW$212,R$5,FALSE)</f>
        <v>443.8431167</v>
      </c>
      <c r="S74" s="208">
        <f>VLOOKUP($D74,result!$A$2:$AW$212,S$5,FALSE)</f>
        <v>505.84949189999998</v>
      </c>
      <c r="T74" s="226">
        <f>VLOOKUP($D74,result!$A$2:$AW$212,T$5,FALSE)</f>
        <v>876.35426159999997</v>
      </c>
      <c r="U74" s="226">
        <f>VLOOKUP($D74,result!$A$2:$AW$212,U$5,FALSE)</f>
        <v>1338.312664</v>
      </c>
      <c r="V74" s="226">
        <f>VLOOKUP($D74,result!$A$2:$AW$212,V$5,FALSE)</f>
        <v>1881.948605</v>
      </c>
      <c r="W74" s="226">
        <f>VLOOKUP($D74,result!$A$2:$AW$212,W$5,FALSE)</f>
        <v>2472.0379859999998</v>
      </c>
      <c r="Y74" s="28"/>
      <c r="Z74" s="28"/>
      <c r="AA74" s="28"/>
      <c r="AB74" s="28"/>
      <c r="AC74" s="28"/>
      <c r="AD74" s="28"/>
      <c r="AE74" s="28"/>
      <c r="AG74" s="18"/>
      <c r="AH74" s="58"/>
      <c r="AI74" s="58"/>
      <c r="AJ74" s="58"/>
      <c r="AK74" s="58"/>
      <c r="AL74" s="58"/>
      <c r="AO74" s="28"/>
      <c r="AP74" s="29">
        <v>12.290479454854083</v>
      </c>
      <c r="AQ74" s="29">
        <v>32.15254570225666</v>
      </c>
      <c r="AR74" s="29">
        <v>63.512080749076667</v>
      </c>
      <c r="AS74" s="29">
        <v>104.51760055773512</v>
      </c>
      <c r="AT74" s="29">
        <v>208.25556886845675</v>
      </c>
      <c r="AU74" s="29">
        <v>454.34440134776071</v>
      </c>
      <c r="AV74" s="29">
        <v>866.96354734039323</v>
      </c>
      <c r="AW74" s="29">
        <v>1294.2401576579496</v>
      </c>
      <c r="AX74" s="29">
        <v>1784.923091789135</v>
      </c>
    </row>
    <row r="75" spans="3:50" hidden="1" x14ac:dyDescent="0.25">
      <c r="C75" s="80" t="s">
        <v>29</v>
      </c>
      <c r="D75" s="130" t="s">
        <v>153</v>
      </c>
      <c r="E75" s="43">
        <f>VLOOKUP($D75,result!$A$2:$AW$212,E$5,FALSE)</f>
        <v>4.6236375700000002E-3</v>
      </c>
      <c r="F75" s="43">
        <f>VLOOKUP($D75,result!$A$2:$AW$212,F$5,FALSE)</f>
        <v>0.5649227215</v>
      </c>
      <c r="G75" s="209">
        <f>VLOOKUP($D75,result!$A$2:$AW$212,G$5,FALSE)</f>
        <v>1.593560895</v>
      </c>
      <c r="H75" s="43">
        <f>VLOOKUP($D75,result!$A$2:$AW$212,H$5,FALSE)</f>
        <v>2.2176639950000001</v>
      </c>
      <c r="I75" s="210">
        <f>VLOOKUP($D75,result!$A$2:$AW$212,I$5,FALSE)</f>
        <v>3.0497383889999998</v>
      </c>
      <c r="J75" s="209">
        <f>VLOOKUP($D75,result!$A$2:$AW$212,J$5,FALSE)</f>
        <v>4.1371275159999996</v>
      </c>
      <c r="K75" s="43">
        <f>VLOOKUP($D75,result!$A$2:$AW$212,K$5,FALSE)</f>
        <v>5.4874515930000003</v>
      </c>
      <c r="L75" s="43">
        <f>VLOOKUP($D75,result!$A$2:$AW$212,L$5,FALSE)</f>
        <v>7.1353572620000003</v>
      </c>
      <c r="M75" s="43">
        <f>VLOOKUP($D75,result!$A$2:$AW$212,M$5,FALSE)</f>
        <v>9.1239791700000001</v>
      </c>
      <c r="N75" s="210">
        <f>VLOOKUP($D75,result!$A$2:$AW$212,N$5,FALSE)</f>
        <v>11.48352534</v>
      </c>
      <c r="O75" s="209">
        <f>VLOOKUP($D75,result!$A$2:$AW$212,O$5,FALSE)</f>
        <v>14.25094515</v>
      </c>
      <c r="P75" s="43">
        <f>VLOOKUP($D75,result!$A$2:$AW$212,P$5,FALSE)</f>
        <v>17.472951850000001</v>
      </c>
      <c r="Q75" s="43">
        <f>VLOOKUP($D75,result!$A$2:$AW$212,Q$5,FALSE)</f>
        <v>21.203893579999999</v>
      </c>
      <c r="R75" s="43">
        <f>VLOOKUP($D75,result!$A$2:$AW$212,R$5,FALSE)</f>
        <v>25.49747138</v>
      </c>
      <c r="S75" s="210">
        <f>VLOOKUP($D75,result!$A$2:$AW$212,S$5,FALSE)</f>
        <v>30.415666049999999</v>
      </c>
      <c r="T75" s="227">
        <f>VLOOKUP($D75,result!$A$2:$AW$212,T$5,FALSE)</f>
        <v>64.379657719999997</v>
      </c>
      <c r="U75" s="227">
        <f>VLOOKUP($D75,result!$A$2:$AW$212,U$5,FALSE)</f>
        <v>117.3296175</v>
      </c>
      <c r="V75" s="227">
        <f>VLOOKUP($D75,result!$A$2:$AW$212,V$5,FALSE)</f>
        <v>194.0260031</v>
      </c>
      <c r="W75" s="227">
        <f>VLOOKUP($D75,result!$A$2:$AW$212,W$5,FALSE)</f>
        <v>295.81196390000002</v>
      </c>
      <c r="Y75" s="28"/>
      <c r="Z75" s="28"/>
      <c r="AA75" s="28"/>
      <c r="AB75" s="28"/>
      <c r="AC75" s="28"/>
      <c r="AD75" s="28"/>
      <c r="AE75" s="28"/>
      <c r="AG75" s="18"/>
      <c r="AH75" s="58"/>
      <c r="AI75" s="58"/>
      <c r="AJ75" s="58"/>
      <c r="AK75" s="58"/>
      <c r="AL75" s="58"/>
      <c r="AO75" s="28"/>
      <c r="AP75" s="29">
        <v>1985.8378399516332</v>
      </c>
      <c r="AQ75" s="29">
        <v>2539.7719444074005</v>
      </c>
      <c r="AR75" s="29">
        <v>3214.7008339172353</v>
      </c>
      <c r="AS75" s="29">
        <v>4046.9655887506296</v>
      </c>
      <c r="AT75" s="29">
        <v>4700.3929954613332</v>
      </c>
      <c r="AU75" s="29">
        <v>5159.8830831686109</v>
      </c>
      <c r="AV75" s="29">
        <v>5615.6559961784087</v>
      </c>
      <c r="AW75" s="29">
        <v>6086.1214117092668</v>
      </c>
      <c r="AX75" s="29">
        <v>6634.753405322529</v>
      </c>
    </row>
    <row r="76" spans="3:50" hidden="1" x14ac:dyDescent="0.25">
      <c r="C76" s="80" t="s">
        <v>30</v>
      </c>
      <c r="D76" s="130" t="s">
        <v>154</v>
      </c>
      <c r="E76" s="43">
        <f>VLOOKUP($D76,result!$A$2:$AW$212,E$5,FALSE)</f>
        <v>1.05988E-2</v>
      </c>
      <c r="F76" s="43">
        <f>VLOOKUP($D76,result!$A$2:$AW$212,F$5,FALSE)</f>
        <v>0.46612990510000002</v>
      </c>
      <c r="G76" s="209">
        <f>VLOOKUP($D76,result!$A$2:$AW$212,G$5,FALSE)</f>
        <v>1.2229449219999999</v>
      </c>
      <c r="H76" s="43">
        <f>VLOOKUP($D76,result!$A$2:$AW$212,H$5,FALSE)</f>
        <v>1.6601278049999999</v>
      </c>
      <c r="I76" s="210">
        <f>VLOOKUP($D76,result!$A$2:$AW$212,I$5,FALSE)</f>
        <v>2.2291678039999998</v>
      </c>
      <c r="J76" s="209">
        <f>VLOOKUP($D76,result!$A$2:$AW$212,J$5,FALSE)</f>
        <v>2.9564488799999999</v>
      </c>
      <c r="K76" s="43">
        <f>VLOOKUP($D76,result!$A$2:$AW$212,K$5,FALSE)</f>
        <v>3.8392918310000002</v>
      </c>
      <c r="L76" s="43">
        <f>VLOOKUP($D76,result!$A$2:$AW$212,L$5,FALSE)</f>
        <v>4.894847961</v>
      </c>
      <c r="M76" s="43">
        <f>VLOOKUP($D76,result!$A$2:$AW$212,M$5,FALSE)</f>
        <v>6.1456910760000003</v>
      </c>
      <c r="N76" s="210">
        <f>VLOOKUP($D76,result!$A$2:$AW$212,N$5,FALSE)</f>
        <v>7.6051464260000001</v>
      </c>
      <c r="O76" s="209">
        <f>VLOOKUP($D76,result!$A$2:$AW$212,O$5,FALSE)</f>
        <v>9.2906704960000006</v>
      </c>
      <c r="P76" s="43">
        <f>VLOOKUP($D76,result!$A$2:$AW$212,P$5,FALSE)</f>
        <v>11.225347340000001</v>
      </c>
      <c r="Q76" s="43">
        <f>VLOOKUP($D76,result!$A$2:$AW$212,Q$5,FALSE)</f>
        <v>13.436063580000001</v>
      </c>
      <c r="R76" s="43">
        <f>VLOOKUP($D76,result!$A$2:$AW$212,R$5,FALSE)</f>
        <v>15.94783636</v>
      </c>
      <c r="S76" s="210">
        <f>VLOOKUP($D76,result!$A$2:$AW$212,S$5,FALSE)</f>
        <v>18.789256380000001</v>
      </c>
      <c r="T76" s="227">
        <f>VLOOKUP($D76,result!$A$2:$AW$212,T$5,FALSE)</f>
        <v>37.566712330000001</v>
      </c>
      <c r="U76" s="227">
        <f>VLOOKUP($D76,result!$A$2:$AW$212,U$5,FALSE)</f>
        <v>64.774442859999894</v>
      </c>
      <c r="V76" s="227">
        <f>VLOOKUP($D76,result!$A$2:$AW$212,V$5,FALSE)</f>
        <v>101.1677452</v>
      </c>
      <c r="W76" s="227">
        <f>VLOOKUP($D76,result!$A$2:$AW$212,W$5,FALSE)</f>
        <v>145.26839810000001</v>
      </c>
      <c r="Y76" s="28"/>
      <c r="Z76" s="28"/>
      <c r="AA76" s="28"/>
      <c r="AB76" s="28"/>
      <c r="AC76" s="28"/>
      <c r="AD76" s="28"/>
      <c r="AE76" s="28"/>
      <c r="AG76" s="18"/>
      <c r="AH76" s="58"/>
      <c r="AI76" s="58"/>
      <c r="AJ76" s="58"/>
      <c r="AK76" s="58"/>
      <c r="AL76" s="58"/>
      <c r="AO76" s="28"/>
      <c r="AP76" s="29"/>
      <c r="AQ76" s="29"/>
      <c r="AR76" s="29"/>
      <c r="AS76" s="29"/>
      <c r="AT76" s="29"/>
      <c r="AU76" s="29"/>
      <c r="AV76" s="29"/>
      <c r="AW76" s="29"/>
      <c r="AX76" s="29"/>
    </row>
    <row r="77" spans="3:50" hidden="1" x14ac:dyDescent="0.25">
      <c r="C77" s="80" t="s">
        <v>31</v>
      </c>
      <c r="D77" s="130" t="s">
        <v>155</v>
      </c>
      <c r="E77" s="43">
        <f>VLOOKUP($D77,result!$A$2:$AW$212,E$5,FALSE)</f>
        <v>4.3391060299999999E-2</v>
      </c>
      <c r="F77" s="43">
        <f>VLOOKUP($D77,result!$A$2:$AW$212,F$5,FALSE)</f>
        <v>0.79737413450000005</v>
      </c>
      <c r="G77" s="209">
        <f>VLOOKUP($D77,result!$A$2:$AW$212,G$5,FALSE)</f>
        <v>1.7924578069999999</v>
      </c>
      <c r="H77" s="43">
        <f>VLOOKUP($D77,result!$A$2:$AW$212,H$5,FALSE)</f>
        <v>2.2941004920000001</v>
      </c>
      <c r="I77" s="210">
        <f>VLOOKUP($D77,result!$A$2:$AW$212,I$5,FALSE)</f>
        <v>2.9024438950000002</v>
      </c>
      <c r="J77" s="209">
        <f>VLOOKUP($D77,result!$A$2:$AW$212,J$5,FALSE)</f>
        <v>3.628730843</v>
      </c>
      <c r="K77" s="43">
        <f>VLOOKUP($D77,result!$A$2:$AW$212,K$5,FALSE)</f>
        <v>4.4481422640000003</v>
      </c>
      <c r="L77" s="43">
        <f>VLOOKUP($D77,result!$A$2:$AW$212,L$5,FALSE)</f>
        <v>5.3635324100000004</v>
      </c>
      <c r="M77" s="43">
        <f>VLOOKUP($D77,result!$A$2:$AW$212,M$5,FALSE)</f>
        <v>6.3836806460000002</v>
      </c>
      <c r="N77" s="210">
        <f>VLOOKUP($D77,result!$A$2:$AW$212,N$5,FALSE)</f>
        <v>7.5071052519999997</v>
      </c>
      <c r="O77" s="209">
        <f>VLOOKUP($D77,result!$A$2:$AW$212,O$5,FALSE)</f>
        <v>8.7362973289999903</v>
      </c>
      <c r="P77" s="43">
        <f>VLOOKUP($D77,result!$A$2:$AW$212,P$5,FALSE)</f>
        <v>10.077698760000001</v>
      </c>
      <c r="Q77" s="43">
        <f>VLOOKUP($D77,result!$A$2:$AW$212,Q$5,FALSE)</f>
        <v>11.538873430000001</v>
      </c>
      <c r="R77" s="43">
        <f>VLOOKUP($D77,result!$A$2:$AW$212,R$5,FALSE)</f>
        <v>13.12269903</v>
      </c>
      <c r="S77" s="210">
        <f>VLOOKUP($D77,result!$A$2:$AW$212,S$5,FALSE)</f>
        <v>14.831839710000001</v>
      </c>
      <c r="T77" s="227">
        <f>VLOOKUP($D77,result!$A$2:$AW$212,T$5,FALSE)</f>
        <v>24.268005559999999</v>
      </c>
      <c r="U77" s="227">
        <f>VLOOKUP($D77,result!$A$2:$AW$212,U$5,FALSE)</f>
        <v>33.797205380000001</v>
      </c>
      <c r="V77" s="227">
        <f>VLOOKUP($D77,result!$A$2:$AW$212,V$5,FALSE)</f>
        <v>41.139890809999997</v>
      </c>
      <c r="W77" s="227">
        <f>VLOOKUP($D77,result!$A$2:$AW$212,W$5,FALSE)</f>
        <v>43.139262930000001</v>
      </c>
      <c r="Y77" s="28"/>
      <c r="Z77" s="28"/>
      <c r="AA77" s="28"/>
      <c r="AB77" s="28"/>
      <c r="AC77" s="28"/>
      <c r="AD77" s="28"/>
      <c r="AE77" s="28"/>
      <c r="AG77" s="18"/>
      <c r="AH77" s="58"/>
      <c r="AI77" s="58"/>
      <c r="AJ77" s="58"/>
      <c r="AK77" s="58"/>
      <c r="AL77" s="58"/>
      <c r="AO77" s="28"/>
      <c r="AP77" s="29"/>
      <c r="AQ77" s="29"/>
      <c r="AR77" s="29"/>
      <c r="AS77" s="29"/>
      <c r="AT77" s="29"/>
      <c r="AU77" s="29"/>
      <c r="AV77" s="29"/>
      <c r="AW77" s="29"/>
      <c r="AX77" s="29"/>
    </row>
    <row r="78" spans="3:50" hidden="1" x14ac:dyDescent="0.25">
      <c r="C78" s="80" t="s">
        <v>32</v>
      </c>
      <c r="D78" s="130" t="s">
        <v>156</v>
      </c>
      <c r="E78" s="43">
        <f>VLOOKUP($D78,result!$A$2:$AW$212,E$5,FALSE)</f>
        <v>1.0193342519999999</v>
      </c>
      <c r="F78" s="43">
        <f>VLOOKUP($D78,result!$A$2:$AW$212,F$5,FALSE)</f>
        <v>17.384238660000001</v>
      </c>
      <c r="G78" s="209">
        <f>VLOOKUP($D78,result!$A$2:$AW$212,G$5,FALSE)</f>
        <v>38.5889509</v>
      </c>
      <c r="H78" s="43">
        <f>VLOOKUP($D78,result!$A$2:$AW$212,H$5,FALSE)</f>
        <v>49.192293169999999</v>
      </c>
      <c r="I78" s="210">
        <f>VLOOKUP($D78,result!$A$2:$AW$212,I$5,FALSE)</f>
        <v>62.028633669999998</v>
      </c>
      <c r="J78" s="209">
        <f>VLOOKUP($D78,result!$A$2:$AW$212,J$5,FALSE)</f>
        <v>77.356562569999994</v>
      </c>
      <c r="K78" s="43">
        <f>VLOOKUP($D78,result!$A$2:$AW$212,K$5,FALSE)</f>
        <v>94.683747830000001</v>
      </c>
      <c r="L78" s="43">
        <f>VLOOKUP($D78,result!$A$2:$AW$212,L$5,FALSE)</f>
        <v>114.12576180000001</v>
      </c>
      <c r="M78" s="43">
        <f>VLOOKUP($D78,result!$A$2:$AW$212,M$5,FALSE)</f>
        <v>135.9362927</v>
      </c>
      <c r="N78" s="210">
        <f>VLOOKUP($D78,result!$A$2:$AW$212,N$5,FALSE)</f>
        <v>160.16050139999999</v>
      </c>
      <c r="O78" s="209">
        <f>VLOOKUP($D78,result!$A$2:$AW$212,O$5,FALSE)</f>
        <v>186.93687929999999</v>
      </c>
      <c r="P78" s="43">
        <f>VLOOKUP($D78,result!$A$2:$AW$212,P$5,FALSE)</f>
        <v>216.49837110000001</v>
      </c>
      <c r="Q78" s="43">
        <f>VLOOKUP($D78,result!$A$2:$AW$212,Q$5,FALSE)</f>
        <v>249.1153501</v>
      </c>
      <c r="R78" s="43">
        <f>VLOOKUP($D78,result!$A$2:$AW$212,R$5,FALSE)</f>
        <v>284.97550810000001</v>
      </c>
      <c r="S78" s="210">
        <f>VLOOKUP($D78,result!$A$2:$AW$212,S$5,FALSE)</f>
        <v>324.2853278</v>
      </c>
      <c r="T78" s="227">
        <f>VLOOKUP($D78,result!$A$2:$AW$212,T$5,FALSE)</f>
        <v>557.22053470000003</v>
      </c>
      <c r="U78" s="227">
        <f>VLOOKUP($D78,result!$A$2:$AW$212,U$5,FALSE)</f>
        <v>842.87938829999996</v>
      </c>
      <c r="V78" s="227">
        <f>VLOOKUP($D78,result!$A$2:$AW$212,V$5,FALSE)</f>
        <v>1172.1681430000001</v>
      </c>
      <c r="W78" s="227">
        <f>VLOOKUP($D78,result!$A$2:$AW$212,W$5,FALSE)</f>
        <v>1520.429562</v>
      </c>
      <c r="Y78" s="28"/>
      <c r="Z78" s="28"/>
      <c r="AA78" s="28"/>
      <c r="AB78" s="28"/>
      <c r="AC78" s="28"/>
      <c r="AD78" s="28"/>
      <c r="AE78" s="28"/>
      <c r="AG78" s="18"/>
      <c r="AH78" s="58"/>
      <c r="AI78" s="58"/>
      <c r="AJ78" s="58"/>
      <c r="AK78" s="58"/>
      <c r="AL78" s="58"/>
      <c r="AO78" s="28"/>
      <c r="AP78" s="29"/>
      <c r="AQ78" s="29"/>
      <c r="AR78" s="29"/>
      <c r="AS78" s="29"/>
      <c r="AT78" s="29"/>
      <c r="AU78" s="29"/>
      <c r="AV78" s="29"/>
      <c r="AW78" s="29"/>
      <c r="AX78" s="29"/>
    </row>
    <row r="79" spans="3:50" hidden="1" x14ac:dyDescent="0.25">
      <c r="C79" s="80" t="s">
        <v>33</v>
      </c>
      <c r="D79" s="130" t="s">
        <v>157</v>
      </c>
      <c r="E79" s="43">
        <f>VLOOKUP($D79,result!$A$2:$AW$212,E$5,FALSE)</f>
        <v>0.40175853839999998</v>
      </c>
      <c r="F79" s="43">
        <f>VLOOKUP($D79,result!$A$2:$AW$212,F$5,FALSE)</f>
        <v>6.5987367560000001</v>
      </c>
      <c r="G79" s="209">
        <f>VLOOKUP($D79,result!$A$2:$AW$212,G$5,FALSE)</f>
        <v>14.47797156</v>
      </c>
      <c r="H79" s="43">
        <f>VLOOKUP($D79,result!$A$2:$AW$212,H$5,FALSE)</f>
        <v>18.36474338</v>
      </c>
      <c r="I79" s="210">
        <f>VLOOKUP($D79,result!$A$2:$AW$212,I$5,FALSE)</f>
        <v>23.03393745</v>
      </c>
      <c r="J79" s="209">
        <f>VLOOKUP($D79,result!$A$2:$AW$212,J$5,FALSE)</f>
        <v>28.56608413</v>
      </c>
      <c r="K79" s="43">
        <f>VLOOKUP($D79,result!$A$2:$AW$212,K$5,FALSE)</f>
        <v>34.764800729999997</v>
      </c>
      <c r="L79" s="43">
        <f>VLOOKUP($D79,result!$A$2:$AW$212,L$5,FALSE)</f>
        <v>41.661361900000003</v>
      </c>
      <c r="M79" s="43">
        <f>VLOOKUP($D79,result!$A$2:$AW$212,M$5,FALSE)</f>
        <v>49.338025420000001</v>
      </c>
      <c r="N79" s="210">
        <f>VLOOKUP($D79,result!$A$2:$AW$212,N$5,FALSE)</f>
        <v>57.801323949999997</v>
      </c>
      <c r="O79" s="209">
        <f>VLOOKUP($D79,result!$A$2:$AW$212,O$5,FALSE)</f>
        <v>67.091868489999996</v>
      </c>
      <c r="P79" s="43">
        <f>VLOOKUP($D79,result!$A$2:$AW$212,P$5,FALSE)</f>
        <v>77.283457080000005</v>
      </c>
      <c r="Q79" s="43">
        <f>VLOOKUP($D79,result!$A$2:$AW$212,Q$5,FALSE)</f>
        <v>88.46171434</v>
      </c>
      <c r="R79" s="43">
        <f>VLOOKUP($D79,result!$A$2:$AW$212,R$5,FALSE)</f>
        <v>100.6807452</v>
      </c>
      <c r="S79" s="210">
        <f>VLOOKUP($D79,result!$A$2:$AW$212,S$5,FALSE)</f>
        <v>113.999239</v>
      </c>
      <c r="T79" s="227">
        <f>VLOOKUP($D79,result!$A$2:$AW$212,T$5,FALSE)</f>
        <v>191.27384509999999</v>
      </c>
      <c r="U79" s="227">
        <f>VLOOKUP($D79,result!$A$2:$AW$212,U$5,FALSE)</f>
        <v>282.6519394</v>
      </c>
      <c r="V79" s="227">
        <f>VLOOKUP($D79,result!$A$2:$AW$212,V$5,FALSE)</f>
        <v>384.27539109999998</v>
      </c>
      <c r="W79" s="227">
        <f>VLOOKUP($D79,result!$A$2:$AW$212,W$5,FALSE)</f>
        <v>488.1511691</v>
      </c>
      <c r="Y79" s="28"/>
      <c r="Z79" s="28"/>
      <c r="AA79" s="28"/>
      <c r="AB79" s="28"/>
      <c r="AC79" s="28"/>
      <c r="AD79" s="28"/>
      <c r="AE79" s="28"/>
      <c r="AG79" s="18"/>
      <c r="AH79" s="58"/>
      <c r="AI79" s="58"/>
      <c r="AJ79" s="58"/>
      <c r="AK79" s="58"/>
      <c r="AL79" s="58"/>
      <c r="AO79" s="28"/>
      <c r="AP79" s="29"/>
      <c r="AQ79" s="29"/>
      <c r="AR79" s="29"/>
      <c r="AS79" s="29"/>
      <c r="AT79" s="29"/>
      <c r="AU79" s="29"/>
      <c r="AV79" s="29"/>
      <c r="AW79" s="29"/>
      <c r="AX79" s="29"/>
    </row>
    <row r="80" spans="3:50" hidden="1" x14ac:dyDescent="0.25">
      <c r="C80" s="80" t="s">
        <v>34</v>
      </c>
      <c r="D80" s="130" t="s">
        <v>158</v>
      </c>
      <c r="E80" s="43">
        <f>VLOOKUP($D80,result!$A$2:$AW$212,E$5,FALSE)</f>
        <v>5.4772322000000003E-3</v>
      </c>
      <c r="F80" s="43">
        <f>VLOOKUP($D80,result!$A$2:$AW$212,F$5,FALSE)</f>
        <v>0</v>
      </c>
      <c r="G80" s="209">
        <f>VLOOKUP($D80,result!$A$2:$AW$212,G$5,FALSE)</f>
        <v>0</v>
      </c>
      <c r="H80" s="43">
        <f>VLOOKUP($D80,result!$A$2:$AW$212,H$5,FALSE)</f>
        <v>0</v>
      </c>
      <c r="I80" s="210">
        <f>VLOOKUP($D80,result!$A$2:$AW$212,I$5,FALSE)</f>
        <v>0</v>
      </c>
      <c r="J80" s="209">
        <f>VLOOKUP($D80,result!$A$2:$AW$212,J$5,FALSE)</f>
        <v>0</v>
      </c>
      <c r="K80" s="43">
        <f>VLOOKUP($D80,result!$A$2:$AW$212,K$5,FALSE)</f>
        <v>0</v>
      </c>
      <c r="L80" s="43">
        <f>VLOOKUP($D80,result!$A$2:$AW$212,L$5,FALSE)</f>
        <v>0</v>
      </c>
      <c r="M80" s="43">
        <f>VLOOKUP($D80,result!$A$2:$AW$212,M$5,FALSE)</f>
        <v>0</v>
      </c>
      <c r="N80" s="210">
        <f>VLOOKUP($D80,result!$A$2:$AW$212,N$5,FALSE)</f>
        <v>0</v>
      </c>
      <c r="O80" s="209">
        <f>VLOOKUP($D80,result!$A$2:$AW$212,O$5,FALSE)</f>
        <v>0</v>
      </c>
      <c r="P80" s="43">
        <f>VLOOKUP($D80,result!$A$2:$AW$212,P$5,FALSE)</f>
        <v>0</v>
      </c>
      <c r="Q80" s="43">
        <f>VLOOKUP($D80,result!$A$2:$AW$212,Q$5,FALSE)</f>
        <v>0</v>
      </c>
      <c r="R80" s="43">
        <f>VLOOKUP($D80,result!$A$2:$AW$212,R$5,FALSE)</f>
        <v>0</v>
      </c>
      <c r="S80" s="210">
        <f>VLOOKUP($D80,result!$A$2:$AW$212,S$5,FALSE)</f>
        <v>0</v>
      </c>
      <c r="T80" s="227">
        <f>VLOOKUP($D80,result!$A$2:$AW$212,T$5,FALSE)</f>
        <v>0</v>
      </c>
      <c r="U80" s="227">
        <f>VLOOKUP($D80,result!$A$2:$AW$212,U$5,FALSE)</f>
        <v>0</v>
      </c>
      <c r="V80" s="227">
        <f>VLOOKUP($D80,result!$A$2:$AW$212,V$5,FALSE)</f>
        <v>0</v>
      </c>
      <c r="W80" s="227">
        <f>VLOOKUP($D80,result!$A$2:$AW$212,W$5,FALSE)</f>
        <v>0</v>
      </c>
      <c r="Y80" s="28"/>
      <c r="Z80" s="28"/>
      <c r="AA80" s="28"/>
      <c r="AB80" s="28"/>
      <c r="AC80" s="28"/>
      <c r="AD80" s="28"/>
      <c r="AE80" s="28"/>
      <c r="AG80" s="18"/>
      <c r="AH80" s="58"/>
      <c r="AI80" s="58"/>
      <c r="AJ80" s="58"/>
      <c r="AK80" s="58"/>
      <c r="AL80" s="58"/>
      <c r="AO80" s="28"/>
      <c r="AP80" s="29"/>
      <c r="AQ80" s="29"/>
      <c r="AR80" s="29"/>
      <c r="AS80" s="29"/>
      <c r="AT80" s="29"/>
      <c r="AU80" s="29"/>
      <c r="AV80" s="29"/>
      <c r="AW80" s="29"/>
      <c r="AX80" s="29"/>
    </row>
    <row r="81" spans="3:50" hidden="1" x14ac:dyDescent="0.25">
      <c r="C81" s="80" t="s">
        <v>35</v>
      </c>
      <c r="D81" s="130" t="s">
        <v>159</v>
      </c>
      <c r="E81" s="131">
        <f>VLOOKUP($D81,result!$A$2:$AW$212,E$5,FALSE)</f>
        <v>6.7291709899999996E-2</v>
      </c>
      <c r="F81" s="131">
        <f>VLOOKUP($D81,result!$A$2:$AW$212,F$5,FALSE)</f>
        <v>0.98463747859999995</v>
      </c>
      <c r="G81" s="211">
        <f>VLOOKUP($D81,result!$A$2:$AW$212,G$5,FALSE)</f>
        <v>2.098350683</v>
      </c>
      <c r="H81" s="131">
        <f>VLOOKUP($D81,result!$A$2:$AW$212,H$5,FALSE)</f>
        <v>2.6313829709999998</v>
      </c>
      <c r="I81" s="212">
        <f>VLOOKUP($D81,result!$A$2:$AW$212,I$5,FALSE)</f>
        <v>3.2622493440000002</v>
      </c>
      <c r="J81" s="211">
        <f>VLOOKUP($D81,result!$A$2:$AW$212,J$5,FALSE)</f>
        <v>3.9995944890000001</v>
      </c>
      <c r="K81" s="131">
        <f>VLOOKUP($D81,result!$A$2:$AW$212,K$5,FALSE)</f>
        <v>4.8140599719999999</v>
      </c>
      <c r="L81" s="131">
        <f>VLOOKUP($D81,result!$A$2:$AW$212,L$5,FALSE)</f>
        <v>5.7095133540000003</v>
      </c>
      <c r="M81" s="131">
        <f>VLOOKUP($D81,result!$A$2:$AW$212,M$5,FALSE)</f>
        <v>6.6972296980000001</v>
      </c>
      <c r="N81" s="212">
        <f>VLOOKUP($D81,result!$A$2:$AW$212,N$5,FALSE)</f>
        <v>7.7783604579999999</v>
      </c>
      <c r="O81" s="211">
        <f>VLOOKUP($D81,result!$A$2:$AW$212,O$5,FALSE)</f>
        <v>8.9588310789999994</v>
      </c>
      <c r="P81" s="131">
        <f>VLOOKUP($D81,result!$A$2:$AW$212,P$5,FALSE)</f>
        <v>10.24895427</v>
      </c>
      <c r="Q81" s="131">
        <f>VLOOKUP($D81,result!$A$2:$AW$212,Q$5,FALSE)</f>
        <v>11.660469109999999</v>
      </c>
      <c r="R81" s="131">
        <f>VLOOKUP($D81,result!$A$2:$AW$212,R$5,FALSE)</f>
        <v>13.2008074</v>
      </c>
      <c r="S81" s="212">
        <f>VLOOKUP($D81,result!$A$2:$AW$212,S$5,FALSE)</f>
        <v>14.877979610000001</v>
      </c>
      <c r="T81" s="228">
        <f>VLOOKUP($D81,result!$A$2:$AW$212,T$5,FALSE)</f>
        <v>24.59739746</v>
      </c>
      <c r="U81" s="228">
        <f>VLOOKUP($D81,result!$A$2:$AW$212,U$5,FALSE)</f>
        <v>36.237459219999998</v>
      </c>
      <c r="V81" s="228">
        <f>VLOOKUP($D81,result!$A$2:$AW$212,V$5,FALSE)</f>
        <v>49.626581590000001</v>
      </c>
      <c r="W81" s="228">
        <f>VLOOKUP($D81,result!$A$2:$AW$212,W$5,FALSE)</f>
        <v>64.025545030000004</v>
      </c>
      <c r="Y81" s="28"/>
      <c r="Z81" s="28"/>
      <c r="AA81" s="28"/>
      <c r="AB81" s="28"/>
      <c r="AC81" s="28"/>
      <c r="AD81" s="28"/>
      <c r="AE81" s="28"/>
      <c r="AG81" s="18"/>
      <c r="AH81" s="58"/>
      <c r="AI81" s="58"/>
      <c r="AJ81" s="58"/>
      <c r="AK81" s="58"/>
      <c r="AL81" s="58"/>
      <c r="AO81" s="28"/>
      <c r="AP81" s="29">
        <v>4068.22926256339</v>
      </c>
      <c r="AQ81" s="29">
        <v>4454.6100806823924</v>
      </c>
      <c r="AR81" s="29">
        <v>4756.7661594460142</v>
      </c>
      <c r="AS81" s="29">
        <v>5131.399840586394</v>
      </c>
      <c r="AT81" s="29">
        <v>5585.539702549544</v>
      </c>
      <c r="AU81" s="29">
        <v>5886.6703337109811</v>
      </c>
      <c r="AV81" s="29">
        <v>6094.2519634581977</v>
      </c>
      <c r="AW81" s="29">
        <v>6188.3404119500819</v>
      </c>
      <c r="AX81" s="29">
        <v>6226.8459899119189</v>
      </c>
    </row>
    <row r="82" spans="3:50" x14ac:dyDescent="0.25">
      <c r="C82" s="127" t="s">
        <v>242</v>
      </c>
      <c r="D82" s="128" t="s">
        <v>144</v>
      </c>
      <c r="E82" s="129">
        <f>VLOOKUP($D82,result!$A$2:$AW$212,E$5,FALSE)</f>
        <v>2371.447525</v>
      </c>
      <c r="F82" s="129">
        <f>VLOOKUP($D82,result!$A$2:$AW$212,F$5,FALSE)</f>
        <v>2244.078051</v>
      </c>
      <c r="G82" s="207">
        <f>VLOOKUP($D82,result!$A$2:$AW$212,G$5,FALSE)</f>
        <v>2604.6655879999998</v>
      </c>
      <c r="H82" s="129">
        <f>VLOOKUP($D82,result!$A$2:$AW$212,H$5,FALSE)</f>
        <v>2630.5941600000001</v>
      </c>
      <c r="I82" s="208">
        <f>VLOOKUP($D82,result!$A$2:$AW$212,I$5,FALSE)</f>
        <v>2634.2214009999998</v>
      </c>
      <c r="J82" s="207">
        <f>VLOOKUP($D82,result!$A$2:$AW$212,J$5,FALSE)</f>
        <v>2663.5620100000001</v>
      </c>
      <c r="K82" s="129">
        <f>VLOOKUP($D82,result!$A$2:$AW$212,K$5,FALSE)</f>
        <v>2682.6891390000001</v>
      </c>
      <c r="L82" s="129">
        <f>VLOOKUP($D82,result!$A$2:$AW$212,L$5,FALSE)</f>
        <v>2689.8581859999999</v>
      </c>
      <c r="M82" s="129">
        <f>VLOOKUP($D82,result!$A$2:$AW$212,M$5,FALSE)</f>
        <v>2690.0553730000001</v>
      </c>
      <c r="N82" s="208">
        <f>VLOOKUP($D82,result!$A$2:$AW$212,N$5,FALSE)</f>
        <v>2681.2810509999999</v>
      </c>
      <c r="O82" s="207">
        <f>VLOOKUP($D82,result!$A$2:$AW$212,O$5,FALSE)</f>
        <v>2664.1530769999999</v>
      </c>
      <c r="P82" s="129">
        <f>VLOOKUP($D82,result!$A$2:$AW$212,P$5,FALSE)</f>
        <v>2640.3402310000001</v>
      </c>
      <c r="Q82" s="129">
        <f>VLOOKUP($D82,result!$A$2:$AW$212,Q$5,FALSE)</f>
        <v>2611.1101060000001</v>
      </c>
      <c r="R82" s="129">
        <f>VLOOKUP($D82,result!$A$2:$AW$212,R$5,FALSE)</f>
        <v>2576.2715280000002</v>
      </c>
      <c r="S82" s="208">
        <f>VLOOKUP($D82,result!$A$2:$AW$212,S$5,FALSE)</f>
        <v>2535.7671129999999</v>
      </c>
      <c r="T82" s="226">
        <f>VLOOKUP($D82,result!$A$2:$AW$212,T$5,FALSE)</f>
        <v>2297.399465</v>
      </c>
      <c r="U82" s="226">
        <f>VLOOKUP($D82,result!$A$2:$AW$212,U$5,FALSE)</f>
        <v>1968.5580500000001</v>
      </c>
      <c r="V82" s="226">
        <f>VLOOKUP($D82,result!$A$2:$AW$212,V$5,FALSE)</f>
        <v>1596.057135</v>
      </c>
      <c r="W82" s="226">
        <f>VLOOKUP($D82,result!$A$2:$AW$212,W$5,FALSE)</f>
        <v>1219.2239159999999</v>
      </c>
      <c r="Y82" s="28"/>
      <c r="Z82" s="28"/>
      <c r="AA82" s="28"/>
      <c r="AB82" s="28"/>
      <c r="AC82" s="28"/>
      <c r="AD82" s="28"/>
      <c r="AE82" s="28"/>
      <c r="AG82" s="18"/>
      <c r="AH82" s="58"/>
      <c r="AI82" s="58"/>
      <c r="AJ82" s="58"/>
      <c r="AK82" s="58"/>
      <c r="AL82" s="58"/>
      <c r="AO82" s="28"/>
      <c r="AP82" s="31">
        <v>4554.7902816189189</v>
      </c>
      <c r="AQ82" s="31">
        <v>4391.1122340932961</v>
      </c>
      <c r="AR82" s="31">
        <v>4079.3585592032264</v>
      </c>
      <c r="AS82" s="31">
        <v>3844.0199115734758</v>
      </c>
      <c r="AT82" s="31">
        <v>3628.3948833844361</v>
      </c>
      <c r="AU82" s="31">
        <v>3435.0419367083532</v>
      </c>
      <c r="AV82" s="31">
        <v>3288.0275444820086</v>
      </c>
      <c r="AW82" s="31">
        <v>3119.6796545189036</v>
      </c>
      <c r="AX82" s="31">
        <v>2959.5004490405104</v>
      </c>
    </row>
    <row r="83" spans="3:50" x14ac:dyDescent="0.25">
      <c r="C83" s="80" t="s">
        <v>29</v>
      </c>
      <c r="D83" s="4" t="s">
        <v>145</v>
      </c>
      <c r="E83" s="43">
        <f>VLOOKUP($D83,result!$A$2:$AW$212,E$5,FALSE)</f>
        <v>1.186316921</v>
      </c>
      <c r="F83" s="43">
        <f>VLOOKUP($D83,result!$A$2:$AW$212,F$5,FALSE)</f>
        <v>129.19494800000001</v>
      </c>
      <c r="G83" s="209">
        <f>VLOOKUP($D83,result!$A$2:$AW$212,G$5,FALSE)</f>
        <v>140.1060727</v>
      </c>
      <c r="H83" s="43">
        <f>VLOOKUP($D83,result!$A$2:$AW$212,H$5,FALSE)</f>
        <v>156.8883524</v>
      </c>
      <c r="I83" s="210">
        <f>VLOOKUP($D83,result!$A$2:$AW$212,I$5,FALSE)</f>
        <v>174.60596419999999</v>
      </c>
      <c r="J83" s="209">
        <f>VLOOKUP($D83,result!$A$2:$AW$212,J$5,FALSE)</f>
        <v>191.45579319999999</v>
      </c>
      <c r="K83" s="43">
        <f>VLOOKUP($D83,result!$A$2:$AW$212,K$5,FALSE)</f>
        <v>207.2668415</v>
      </c>
      <c r="L83" s="43">
        <f>VLOOKUP($D83,result!$A$2:$AW$212,L$5,FALSE)</f>
        <v>222.0527677</v>
      </c>
      <c r="M83" s="43">
        <f>VLOOKUP($D83,result!$A$2:$AW$212,M$5,FALSE)</f>
        <v>235.38714999999999</v>
      </c>
      <c r="N83" s="210">
        <f>VLOOKUP($D83,result!$A$2:$AW$212,N$5,FALSE)</f>
        <v>247.33021160000001</v>
      </c>
      <c r="O83" s="209">
        <f>VLOOKUP($D83,result!$A$2:$AW$212,O$5,FALSE)</f>
        <v>257.90962860000002</v>
      </c>
      <c r="P83" s="43">
        <f>VLOOKUP($D83,result!$A$2:$AW$212,P$5,FALSE)</f>
        <v>267.29858209999998</v>
      </c>
      <c r="Q83" s="43">
        <f>VLOOKUP($D83,result!$A$2:$AW$212,Q$5,FALSE)</f>
        <v>275.6838985</v>
      </c>
      <c r="R83" s="43">
        <f>VLOOKUP($D83,result!$A$2:$AW$212,R$5,FALSE)</f>
        <v>283.12521770000001</v>
      </c>
      <c r="S83" s="210">
        <f>VLOOKUP($D83,result!$A$2:$AW$212,S$5,FALSE)</f>
        <v>289.69373450000001</v>
      </c>
      <c r="T83" s="227">
        <f>VLOOKUP($D83,result!$A$2:$AW$212,T$5,FALSE)</f>
        <v>306.31211309999998</v>
      </c>
      <c r="U83" s="227">
        <f>VLOOKUP($D83,result!$A$2:$AW$212,U$5,FALSE)</f>
        <v>306.83627410000003</v>
      </c>
      <c r="V83" s="227">
        <f>VLOOKUP($D83,result!$A$2:$AW$212,V$5,FALSE)</f>
        <v>289.32761099999999</v>
      </c>
      <c r="W83" s="227">
        <f>VLOOKUP($D83,result!$A$2:$AW$212,W$5,FALSE)</f>
        <v>254.9221957</v>
      </c>
      <c r="Y83" s="28"/>
      <c r="Z83" s="28"/>
      <c r="AA83" s="28"/>
      <c r="AB83" s="28"/>
      <c r="AC83" s="28"/>
      <c r="AD83" s="28"/>
      <c r="AE83" s="28"/>
      <c r="AG83" s="18"/>
      <c r="AH83" s="58"/>
      <c r="AI83" s="58"/>
      <c r="AJ83" s="58"/>
      <c r="AK83" s="58"/>
      <c r="AL83" s="58"/>
      <c r="AO83" s="28"/>
      <c r="AP83" s="30">
        <v>2062.9624203470967</v>
      </c>
      <c r="AQ83" s="30">
        <v>1970.21775274178</v>
      </c>
      <c r="AR83" s="30">
        <v>1815.126453563108</v>
      </c>
      <c r="AS83" s="30">
        <v>1700.3956951519997</v>
      </c>
      <c r="AT83" s="30">
        <v>1595.2649725966628</v>
      </c>
      <c r="AU83" s="30">
        <v>1507.5340632100738</v>
      </c>
      <c r="AV83" s="30">
        <v>1441.9321336627506</v>
      </c>
      <c r="AW83" s="30">
        <v>1367.6292627516691</v>
      </c>
      <c r="AX83" s="30">
        <v>1297.1774480010465</v>
      </c>
    </row>
    <row r="84" spans="3:50" x14ac:dyDescent="0.25">
      <c r="C84" s="80" t="s">
        <v>30</v>
      </c>
      <c r="D84" s="4" t="s">
        <v>146</v>
      </c>
      <c r="E84" s="43">
        <f>VLOOKUP($D84,result!$A$2:$AW$212,E$5,FALSE)</f>
        <v>427.07409150000001</v>
      </c>
      <c r="F84" s="43">
        <f>VLOOKUP($D84,result!$A$2:$AW$212,F$5,FALSE)</f>
        <v>422.8069496</v>
      </c>
      <c r="G84" s="209">
        <f>VLOOKUP($D84,result!$A$2:$AW$212,G$5,FALSE)</f>
        <v>509.87552979999998</v>
      </c>
      <c r="H84" s="43">
        <f>VLOOKUP($D84,result!$A$2:$AW$212,H$5,FALSE)</f>
        <v>516.3286081</v>
      </c>
      <c r="I84" s="210">
        <f>VLOOKUP($D84,result!$A$2:$AW$212,I$5,FALSE)</f>
        <v>518.41604770000004</v>
      </c>
      <c r="J84" s="209">
        <f>VLOOKUP($D84,result!$A$2:$AW$212,J$5,FALSE)</f>
        <v>526.31333370000004</v>
      </c>
      <c r="K84" s="43">
        <f>VLOOKUP($D84,result!$A$2:$AW$212,K$5,FALSE)</f>
        <v>532.01857470000004</v>
      </c>
      <c r="L84" s="43">
        <f>VLOOKUP($D84,result!$A$2:$AW$212,L$5,FALSE)</f>
        <v>535.16369320000001</v>
      </c>
      <c r="M84" s="43">
        <f>VLOOKUP($D84,result!$A$2:$AW$212,M$5,FALSE)</f>
        <v>536.73225209999998</v>
      </c>
      <c r="N84" s="210">
        <f>VLOOKUP($D84,result!$A$2:$AW$212,N$5,FALSE)</f>
        <v>536.18069390000005</v>
      </c>
      <c r="O84" s="209">
        <f>VLOOKUP($D84,result!$A$2:$AW$212,O$5,FALSE)</f>
        <v>533.6536807</v>
      </c>
      <c r="P84" s="43">
        <f>VLOOKUP($D84,result!$A$2:$AW$212,P$5,FALSE)</f>
        <v>529.51997779999999</v>
      </c>
      <c r="Q84" s="43">
        <f>VLOOKUP($D84,result!$A$2:$AW$212,Q$5,FALSE)</f>
        <v>524.07664850000003</v>
      </c>
      <c r="R84" s="43">
        <f>VLOOKUP($D84,result!$A$2:$AW$212,R$5,FALSE)</f>
        <v>517.32755999999995</v>
      </c>
      <c r="S84" s="210">
        <f>VLOOKUP($D84,result!$A$2:$AW$212,S$5,FALSE)</f>
        <v>509.29864830000002</v>
      </c>
      <c r="T84" s="227">
        <f>VLOOKUP($D84,result!$A$2:$AW$212,T$5,FALSE)</f>
        <v>463.06912890000001</v>
      </c>
      <c r="U84" s="227">
        <f>VLOOKUP($D84,result!$A$2:$AW$212,U$5,FALSE)</f>
        <v>396.9695759</v>
      </c>
      <c r="V84" s="227">
        <f>VLOOKUP($D84,result!$A$2:$AW$212,V$5,FALSE)</f>
        <v>320.10923650000001</v>
      </c>
      <c r="W84" s="227">
        <f>VLOOKUP($D84,result!$A$2:$AW$212,W$5,FALSE)</f>
        <v>241.32272370000001</v>
      </c>
      <c r="Y84" s="28"/>
      <c r="Z84" s="28"/>
      <c r="AA84" s="28"/>
      <c r="AB84" s="28"/>
      <c r="AC84" s="28"/>
      <c r="AD84" s="28"/>
      <c r="AE84" s="28"/>
      <c r="AG84" s="167"/>
      <c r="AH84" s="47"/>
      <c r="AI84" s="47"/>
      <c r="AJ84" s="47"/>
      <c r="AK84" s="47"/>
      <c r="AL84" s="47"/>
      <c r="AO84" s="28"/>
      <c r="AP84" s="29"/>
      <c r="AQ84" s="29"/>
      <c r="AR84" s="29"/>
      <c r="AS84" s="29"/>
      <c r="AT84" s="29"/>
      <c r="AU84" s="29"/>
      <c r="AV84" s="29"/>
      <c r="AW84" s="29"/>
      <c r="AX84" s="29"/>
    </row>
    <row r="85" spans="3:50" x14ac:dyDescent="0.25">
      <c r="C85" s="80" t="s">
        <v>31</v>
      </c>
      <c r="D85" s="4" t="s">
        <v>147</v>
      </c>
      <c r="E85" s="43">
        <f>VLOOKUP($D85,result!$A$2:$AW$212,E$5,FALSE)</f>
        <v>673.82801099999995</v>
      </c>
      <c r="F85" s="43">
        <f>VLOOKUP($D85,result!$A$2:$AW$212,F$5,FALSE)</f>
        <v>632.15156979999995</v>
      </c>
      <c r="G85" s="209">
        <f>VLOOKUP($D85,result!$A$2:$AW$212,G$5,FALSE)</f>
        <v>740.47129589999997</v>
      </c>
      <c r="H85" s="43">
        <f>VLOOKUP($D85,result!$A$2:$AW$212,H$5,FALSE)</f>
        <v>745.11728259999995</v>
      </c>
      <c r="I85" s="210">
        <f>VLOOKUP($D85,result!$A$2:$AW$212,I$5,FALSE)</f>
        <v>742.89310350000005</v>
      </c>
      <c r="J85" s="209">
        <f>VLOOKUP($D85,result!$A$2:$AW$212,J$5,FALSE)</f>
        <v>748.50563399999999</v>
      </c>
      <c r="K85" s="43">
        <f>VLOOKUP($D85,result!$A$2:$AW$212,K$5,FALSE)</f>
        <v>751.15112710000005</v>
      </c>
      <c r="L85" s="43">
        <f>VLOOKUP($D85,result!$A$2:$AW$212,L$5,FALSE)</f>
        <v>750.32174850000001</v>
      </c>
      <c r="M85" s="43">
        <f>VLOOKUP($D85,result!$A$2:$AW$212,M$5,FALSE)</f>
        <v>747.60472159999995</v>
      </c>
      <c r="N85" s="210">
        <f>VLOOKUP($D85,result!$A$2:$AW$212,N$5,FALSE)</f>
        <v>742.38663959999997</v>
      </c>
      <c r="O85" s="209">
        <f>VLOOKUP($D85,result!$A$2:$AW$212,O$5,FALSE)</f>
        <v>734.87062939999998</v>
      </c>
      <c r="P85" s="43">
        <f>VLOOKUP($D85,result!$A$2:$AW$212,P$5,FALSE)</f>
        <v>725.53782120000005</v>
      </c>
      <c r="Q85" s="43">
        <f>VLOOKUP($D85,result!$A$2:$AW$212,Q$5,FALSE)</f>
        <v>714.74311969999997</v>
      </c>
      <c r="R85" s="43">
        <f>VLOOKUP($D85,result!$A$2:$AW$212,R$5,FALSE)</f>
        <v>702.43094059999999</v>
      </c>
      <c r="S85" s="210">
        <f>VLOOKUP($D85,result!$A$2:$AW$212,S$5,FALSE)</f>
        <v>688.57820260000005</v>
      </c>
      <c r="T85" s="227">
        <f>VLOOKUP($D85,result!$A$2:$AW$212,T$5,FALSE)</f>
        <v>612.2550761</v>
      </c>
      <c r="U85" s="227">
        <f>VLOOKUP($D85,result!$A$2:$AW$212,U$5,FALSE)</f>
        <v>511.88846439999998</v>
      </c>
      <c r="V85" s="227">
        <f>VLOOKUP($D85,result!$A$2:$AW$212,V$5,FALSE)</f>
        <v>402.4675517</v>
      </c>
      <c r="W85" s="227">
        <f>VLOOKUP($D85,result!$A$2:$AW$212,W$5,FALSE)</f>
        <v>296.2954441</v>
      </c>
      <c r="AG85" s="18"/>
      <c r="AH85" s="58"/>
      <c r="AI85" s="58"/>
      <c r="AJ85" s="58"/>
      <c r="AK85" s="58"/>
      <c r="AL85" s="58"/>
    </row>
    <row r="86" spans="3:50" x14ac:dyDescent="0.25">
      <c r="C86" s="80" t="s">
        <v>32</v>
      </c>
      <c r="D86" s="4" t="s">
        <v>148</v>
      </c>
      <c r="E86" s="43">
        <f>VLOOKUP($D86,result!$A$2:$AW$212,E$5,FALSE)</f>
        <v>664.33747570000003</v>
      </c>
      <c r="F86" s="43">
        <f>VLOOKUP($D86,result!$A$2:$AW$212,F$5,FALSE)</f>
        <v>603.06490289999999</v>
      </c>
      <c r="G86" s="209">
        <f>VLOOKUP($D86,result!$A$2:$AW$212,G$5,FALSE)</f>
        <v>699.05635619999998</v>
      </c>
      <c r="H86" s="43">
        <f>VLOOKUP($D86,result!$A$2:$AW$212,H$5,FALSE)</f>
        <v>701.07626900000002</v>
      </c>
      <c r="I86" s="210">
        <f>VLOOKUP($D86,result!$A$2:$AW$212,I$5,FALSE)</f>
        <v>696.3553197</v>
      </c>
      <c r="J86" s="209">
        <f>VLOOKUP($D86,result!$A$2:$AW$212,J$5,FALSE)</f>
        <v>699.01544609999996</v>
      </c>
      <c r="K86" s="43">
        <f>VLOOKUP($D86,result!$A$2:$AW$212,K$5,FALSE)</f>
        <v>699.0119803</v>
      </c>
      <c r="L86" s="43">
        <f>VLOOKUP($D86,result!$A$2:$AW$212,L$5,FALSE)</f>
        <v>695.8641318</v>
      </c>
      <c r="M86" s="43">
        <f>VLOOKUP($D86,result!$A$2:$AW$212,M$5,FALSE)</f>
        <v>691.1521937</v>
      </c>
      <c r="N86" s="210">
        <f>VLOOKUP($D86,result!$A$2:$AW$212,N$5,FALSE)</f>
        <v>684.33574869999995</v>
      </c>
      <c r="O86" s="209">
        <f>VLOOKUP($D86,result!$A$2:$AW$212,O$5,FALSE)</f>
        <v>675.59795240000005</v>
      </c>
      <c r="P86" s="43">
        <f>VLOOKUP($D86,result!$A$2:$AW$212,P$5,FALSE)</f>
        <v>665.36646629999996</v>
      </c>
      <c r="Q86" s="43">
        <f>VLOOKUP($D86,result!$A$2:$AW$212,Q$5,FALSE)</f>
        <v>653.94296410000004</v>
      </c>
      <c r="R86" s="43">
        <f>VLOOKUP($D86,result!$A$2:$AW$212,R$5,FALSE)</f>
        <v>641.25047619999998</v>
      </c>
      <c r="S86" s="210">
        <f>VLOOKUP($D86,result!$A$2:$AW$212,S$5,FALSE)</f>
        <v>627.24413549999997</v>
      </c>
      <c r="T86" s="227">
        <f>VLOOKUP($D86,result!$A$2:$AW$212,T$5,FALSE)</f>
        <v>551.94604960000004</v>
      </c>
      <c r="U86" s="227">
        <f>VLOOKUP($D86,result!$A$2:$AW$212,U$5,FALSE)</f>
        <v>456.30098349999997</v>
      </c>
      <c r="V86" s="227">
        <f>VLOOKUP($D86,result!$A$2:$AW$212,V$5,FALSE)</f>
        <v>354.93899440000001</v>
      </c>
      <c r="W86" s="227">
        <f>VLOOKUP($D86,result!$A$2:$AW$212,W$5,FALSE)</f>
        <v>258.96068880000001</v>
      </c>
      <c r="AG86" s="18"/>
      <c r="AH86" s="58"/>
      <c r="AI86" s="58"/>
      <c r="AJ86" s="58"/>
      <c r="AK86" s="58"/>
      <c r="AL86" s="58"/>
    </row>
    <row r="87" spans="3:50" x14ac:dyDescent="0.25">
      <c r="C87" s="80" t="s">
        <v>33</v>
      </c>
      <c r="D87" s="4" t="s">
        <v>149</v>
      </c>
      <c r="E87" s="43">
        <f>VLOOKUP($D87,result!$A$2:$AW$212,E$5,FALSE)</f>
        <v>427.07409150000001</v>
      </c>
      <c r="F87" s="43">
        <f>VLOOKUP($D87,result!$A$2:$AW$212,F$5,FALSE)</f>
        <v>345.93889539999998</v>
      </c>
      <c r="G87" s="209">
        <f>VLOOKUP($D87,result!$A$2:$AW$212,G$5,FALSE)</f>
        <v>394.2336037</v>
      </c>
      <c r="H87" s="43">
        <f>VLOOKUP($D87,result!$A$2:$AW$212,H$5,FALSE)</f>
        <v>393.01726839999998</v>
      </c>
      <c r="I87" s="210">
        <f>VLOOKUP($D87,result!$A$2:$AW$212,I$5,FALSE)</f>
        <v>387.8177657</v>
      </c>
      <c r="J87" s="209">
        <f>VLOOKUP($D87,result!$A$2:$AW$212,J$5,FALSE)</f>
        <v>386.69886480000002</v>
      </c>
      <c r="K87" s="43">
        <f>VLOOKUP($D87,result!$A$2:$AW$212,K$5,FALSE)</f>
        <v>384.32185980000003</v>
      </c>
      <c r="L87" s="43">
        <f>VLOOKUP($D87,result!$A$2:$AW$212,L$5,FALSE)</f>
        <v>380.40294540000002</v>
      </c>
      <c r="M87" s="43">
        <f>VLOOKUP($D87,result!$A$2:$AW$212,M$5,FALSE)</f>
        <v>375.88867069999998</v>
      </c>
      <c r="N87" s="210">
        <f>VLOOKUP($D87,result!$A$2:$AW$212,N$5,FALSE)</f>
        <v>370.51243849999997</v>
      </c>
      <c r="O87" s="209">
        <f>VLOOKUP($D87,result!$A$2:$AW$212,O$5,FALSE)</f>
        <v>364.34729290000001</v>
      </c>
      <c r="P87" s="43">
        <f>VLOOKUP($D87,result!$A$2:$AW$212,P$5,FALSE)</f>
        <v>357.5910768</v>
      </c>
      <c r="Q87" s="43">
        <f>VLOOKUP($D87,result!$A$2:$AW$212,Q$5,FALSE)</f>
        <v>350.36892030000001</v>
      </c>
      <c r="R87" s="43">
        <f>VLOOKUP($D87,result!$A$2:$AW$212,R$5,FALSE)</f>
        <v>342.60511029999998</v>
      </c>
      <c r="S87" s="210">
        <f>VLOOKUP($D87,result!$A$2:$AW$212,S$5,FALSE)</f>
        <v>334.24717980000003</v>
      </c>
      <c r="T87" s="227">
        <f>VLOOKUP($D87,result!$A$2:$AW$212,T$5,FALSE)</f>
        <v>290.61601710000002</v>
      </c>
      <c r="U87" s="227">
        <f>VLOOKUP($D87,result!$A$2:$AW$212,U$5,FALSE)</f>
        <v>237.89836589999999</v>
      </c>
      <c r="V87" s="227">
        <f>VLOOKUP($D87,result!$A$2:$AW$212,V$5,FALSE)</f>
        <v>184.2136955</v>
      </c>
      <c r="W87" s="227">
        <f>VLOOKUP($D87,result!$A$2:$AW$212,W$5,FALSE)</f>
        <v>134.75087199999999</v>
      </c>
      <c r="AG87" s="18"/>
      <c r="AH87" s="58"/>
      <c r="AI87" s="58"/>
      <c r="AJ87" s="58"/>
      <c r="AK87" s="58"/>
      <c r="AL87" s="58"/>
    </row>
    <row r="88" spans="3:50" x14ac:dyDescent="0.25">
      <c r="C88" s="80" t="s">
        <v>34</v>
      </c>
      <c r="D88" s="4" t="s">
        <v>150</v>
      </c>
      <c r="E88" s="43">
        <f>VLOOKUP($D88,result!$A$2:$AW$212,E$5,FALSE)</f>
        <v>142.35803050000001</v>
      </c>
      <c r="F88" s="43">
        <f>VLOOKUP($D88,result!$A$2:$AW$212,F$5,FALSE)</f>
        <v>93.880601630000001</v>
      </c>
      <c r="G88" s="209">
        <f>VLOOKUP($D88,result!$A$2:$AW$212,G$5,FALSE)</f>
        <v>103.7173344</v>
      </c>
      <c r="H88" s="43">
        <f>VLOOKUP($D88,result!$A$2:$AW$212,H$5,FALSE)</f>
        <v>101.9579671</v>
      </c>
      <c r="I88" s="210">
        <f>VLOOKUP($D88,result!$A$2:$AW$212,I$5,FALSE)</f>
        <v>99.088221500000003</v>
      </c>
      <c r="J88" s="209">
        <f>VLOOKUP($D88,result!$A$2:$AW$212,J$5,FALSE)</f>
        <v>97.35779196</v>
      </c>
      <c r="K88" s="43">
        <f>VLOOKUP($D88,result!$A$2:$AW$212,K$5,FALSE)</f>
        <v>95.467436960000001</v>
      </c>
      <c r="L88" s="43">
        <f>VLOOKUP($D88,result!$A$2:$AW$212,L$5,FALSE)</f>
        <v>93.328249810000003</v>
      </c>
      <c r="M88" s="43">
        <f>VLOOKUP($D88,result!$A$2:$AW$212,M$5,FALSE)</f>
        <v>91.209190930000005</v>
      </c>
      <c r="N88" s="210">
        <f>VLOOKUP($D88,result!$A$2:$AW$212,N$5,FALSE)</f>
        <v>89.039956059999994</v>
      </c>
      <c r="O88" s="209">
        <f>VLOOKUP($D88,result!$A$2:$AW$212,O$5,FALSE)</f>
        <v>86.817808290000002</v>
      </c>
      <c r="P88" s="43">
        <f>VLOOKUP($D88,result!$A$2:$AW$212,P$5,FALSE)</f>
        <v>84.569039360000005</v>
      </c>
      <c r="Q88" s="43">
        <f>VLOOKUP($D88,result!$A$2:$AW$212,Q$5,FALSE)</f>
        <v>82.302706580000006</v>
      </c>
      <c r="R88" s="43">
        <f>VLOOKUP($D88,result!$A$2:$AW$212,R$5,FALSE)</f>
        <v>79.983287840000003</v>
      </c>
      <c r="S88" s="210">
        <f>VLOOKUP($D88,result!$A$2:$AW$212,S$5,FALSE)</f>
        <v>77.584700789999999</v>
      </c>
      <c r="T88" s="227">
        <f>VLOOKUP($D88,result!$A$2:$AW$212,T$5,FALSE)</f>
        <v>65.870164509999995</v>
      </c>
      <c r="U88" s="227">
        <f>VLOOKUP($D88,result!$A$2:$AW$212,U$5,FALSE)</f>
        <v>52.973140690000001</v>
      </c>
      <c r="V88" s="227">
        <f>VLOOKUP($D88,result!$A$2:$AW$212,V$5,FALSE)</f>
        <v>40.688336870000001</v>
      </c>
      <c r="W88" s="227">
        <f>VLOOKUP($D88,result!$A$2:$AW$212,W$5,FALSE)</f>
        <v>29.808375040000001</v>
      </c>
      <c r="AG88" s="18"/>
      <c r="AH88" s="58"/>
      <c r="AI88" s="58"/>
      <c r="AJ88" s="58"/>
      <c r="AK88" s="58"/>
      <c r="AL88" s="58"/>
    </row>
    <row r="89" spans="3:50" x14ac:dyDescent="0.25">
      <c r="C89" s="132" t="s">
        <v>35</v>
      </c>
      <c r="D89" s="9" t="s">
        <v>151</v>
      </c>
      <c r="E89" s="133">
        <f>VLOOKUP($D89,result!$A$2:$AW$212,E$5,FALSE)</f>
        <v>35.58950763</v>
      </c>
      <c r="F89" s="133">
        <f>VLOOKUP($D89,result!$A$2:$AW$212,F$5,FALSE)</f>
        <v>17.04018379</v>
      </c>
      <c r="G89" s="213">
        <f>VLOOKUP($D89,result!$A$2:$AW$212,G$5,FALSE)</f>
        <v>17.205394999999999</v>
      </c>
      <c r="H89" s="133">
        <f>VLOOKUP($D89,result!$A$2:$AW$212,H$5,FALSE)</f>
        <v>16.208411999999999</v>
      </c>
      <c r="I89" s="214">
        <f>VLOOKUP($D89,result!$A$2:$AW$212,I$5,FALSE)</f>
        <v>15.04497875</v>
      </c>
      <c r="J89" s="213">
        <f>VLOOKUP($D89,result!$A$2:$AW$212,J$5,FALSE)</f>
        <v>14.215145619999999</v>
      </c>
      <c r="K89" s="133">
        <f>VLOOKUP($D89,result!$A$2:$AW$212,K$5,FALSE)</f>
        <v>13.451318929999999</v>
      </c>
      <c r="L89" s="133">
        <f>VLOOKUP($D89,result!$A$2:$AW$212,L$5,FALSE)</f>
        <v>12.724649339999999</v>
      </c>
      <c r="M89" s="133">
        <f>VLOOKUP($D89,result!$A$2:$AW$212,M$5,FALSE)</f>
        <v>12.08119407</v>
      </c>
      <c r="N89" s="214">
        <f>VLOOKUP($D89,result!$A$2:$AW$212,N$5,FALSE)</f>
        <v>11.495362650000001</v>
      </c>
      <c r="O89" s="213">
        <f>VLOOKUP($D89,result!$A$2:$AW$212,O$5,FALSE)</f>
        <v>10.956084560000001</v>
      </c>
      <c r="P89" s="133">
        <f>VLOOKUP($D89,result!$A$2:$AW$212,P$5,FALSE)</f>
        <v>10.457267460000001</v>
      </c>
      <c r="Q89" s="133">
        <f>VLOOKUP($D89,result!$A$2:$AW$212,Q$5,FALSE)</f>
        <v>9.9918480160000005</v>
      </c>
      <c r="R89" s="133">
        <f>VLOOKUP($D89,result!$A$2:$AW$212,R$5,FALSE)</f>
        <v>9.5489351429999996</v>
      </c>
      <c r="S89" s="214">
        <f>VLOOKUP($D89,result!$A$2:$AW$212,S$5,FALSE)</f>
        <v>9.1205112479999997</v>
      </c>
      <c r="T89" s="229">
        <f>VLOOKUP($D89,result!$A$2:$AW$212,T$5,FALSE)</f>
        <v>7.330915858</v>
      </c>
      <c r="U89" s="229">
        <f>VLOOKUP($D89,result!$A$2:$AW$212,U$5,FALSE)</f>
        <v>5.6912451009999998</v>
      </c>
      <c r="V89" s="229">
        <f>VLOOKUP($D89,result!$A$2:$AW$212,V$5,FALSE)</f>
        <v>4.3117091529999998</v>
      </c>
      <c r="W89" s="229">
        <f>VLOOKUP($D89,result!$A$2:$AW$212,W$5,FALSE)</f>
        <v>3.1636167579999999</v>
      </c>
      <c r="AG89" s="167"/>
      <c r="AH89" s="49"/>
      <c r="AI89" s="49"/>
      <c r="AJ89" s="49"/>
      <c r="AK89" s="49"/>
      <c r="AL89" s="49"/>
    </row>
    <row r="90" spans="3:50" x14ac:dyDescent="0.25">
      <c r="C90" s="123" t="s">
        <v>426</v>
      </c>
      <c r="D90" s="123"/>
      <c r="E90" s="134">
        <f>SUM(E91:E94)</f>
        <v>30509.205410998802</v>
      </c>
      <c r="F90" s="134">
        <f t="shared" ref="F90:G90" si="32">SUM(F91:F94)</f>
        <v>32020.727594938198</v>
      </c>
      <c r="G90" s="215">
        <f t="shared" si="32"/>
        <v>32215.898429011799</v>
      </c>
      <c r="H90" s="134">
        <f t="shared" ref="H90:W90" si="33">SUM(H91:H94)</f>
        <v>32415.180133244001</v>
      </c>
      <c r="I90" s="216">
        <f t="shared" si="33"/>
        <v>32622.425073131999</v>
      </c>
      <c r="J90" s="215">
        <f t="shared" si="33"/>
        <v>32866.617355518996</v>
      </c>
      <c r="K90" s="134">
        <f t="shared" si="33"/>
        <v>33137.818714063003</v>
      </c>
      <c r="L90" s="134">
        <f t="shared" si="33"/>
        <v>33425.314348483997</v>
      </c>
      <c r="M90" s="134">
        <f t="shared" si="33"/>
        <v>33724.617495136008</v>
      </c>
      <c r="N90" s="216">
        <f t="shared" si="33"/>
        <v>34029.678065373999</v>
      </c>
      <c r="O90" s="215">
        <f t="shared" si="33"/>
        <v>34335.766784128995</v>
      </c>
      <c r="P90" s="134">
        <f t="shared" si="33"/>
        <v>34640.571558539006</v>
      </c>
      <c r="Q90" s="134">
        <f t="shared" si="33"/>
        <v>34943.669219728006</v>
      </c>
      <c r="R90" s="134">
        <f t="shared" si="33"/>
        <v>35244.794863715004</v>
      </c>
      <c r="S90" s="216">
        <f t="shared" si="33"/>
        <v>35543.996958068994</v>
      </c>
      <c r="T90" s="230">
        <f t="shared" si="33"/>
        <v>37094.963827403</v>
      </c>
      <c r="U90" s="230">
        <f t="shared" si="33"/>
        <v>38675.508500172997</v>
      </c>
      <c r="V90" s="230">
        <f t="shared" si="33"/>
        <v>40399.534056432996</v>
      </c>
      <c r="W90" s="230">
        <f t="shared" si="33"/>
        <v>42398.001158076993</v>
      </c>
      <c r="AG90" s="18"/>
      <c r="AH90" s="164"/>
      <c r="AI90" s="164"/>
      <c r="AJ90" s="164"/>
      <c r="AK90" s="164"/>
      <c r="AL90" s="164"/>
    </row>
    <row r="91" spans="3:50" x14ac:dyDescent="0.25">
      <c r="C91" s="80" t="s">
        <v>9</v>
      </c>
      <c r="D91" s="130" t="s">
        <v>139</v>
      </c>
      <c r="E91" s="43">
        <f>VLOOKUP($D91,result!$A$2:$AW$212,E$5,FALSE)</f>
        <v>0</v>
      </c>
      <c r="F91" s="43">
        <f>VLOOKUP($D91,result!$A$2:$AW$212,F$5,FALSE)</f>
        <v>0</v>
      </c>
      <c r="G91" s="209">
        <f>VLOOKUP($D91,result!$A$2:$AW$212,G$5,FALSE)</f>
        <v>0</v>
      </c>
      <c r="H91" s="43">
        <f>VLOOKUP($D91,result!$A$2:$AW$212,H$5,FALSE)</f>
        <v>0</v>
      </c>
      <c r="I91" s="210">
        <f>VLOOKUP($D91,result!$A$2:$AW$212,I$5,FALSE)</f>
        <v>0</v>
      </c>
      <c r="J91" s="209">
        <f>VLOOKUP($D91,result!$A$2:$AW$212,J$5,FALSE)</f>
        <v>0</v>
      </c>
      <c r="K91" s="43">
        <f>VLOOKUP($D91,result!$A$2:$AW$212,K$5,FALSE)</f>
        <v>0</v>
      </c>
      <c r="L91" s="43">
        <f>VLOOKUP($D91,result!$A$2:$AW$212,L$5,FALSE)</f>
        <v>0</v>
      </c>
      <c r="M91" s="43">
        <f>VLOOKUP($D91,result!$A$2:$AW$212,M$5,FALSE)</f>
        <v>0</v>
      </c>
      <c r="N91" s="210">
        <f>VLOOKUP($D91,result!$A$2:$AW$212,N$5,FALSE)</f>
        <v>0</v>
      </c>
      <c r="O91" s="209">
        <f>VLOOKUP($D91,result!$A$2:$AW$212,O$5,FALSE)</f>
        <v>0</v>
      </c>
      <c r="P91" s="43">
        <f>VLOOKUP($D91,result!$A$2:$AW$212,P$5,FALSE)</f>
        <v>0</v>
      </c>
      <c r="Q91" s="43">
        <f>VLOOKUP($D91,result!$A$2:$AW$212,Q$5,FALSE)</f>
        <v>0</v>
      </c>
      <c r="R91" s="43">
        <f>VLOOKUP($D91,result!$A$2:$AW$212,R$5,FALSE)</f>
        <v>0</v>
      </c>
      <c r="S91" s="210">
        <f>VLOOKUP($D91,result!$A$2:$AW$212,S$5,FALSE)</f>
        <v>0</v>
      </c>
      <c r="T91" s="227">
        <f>VLOOKUP($D91,result!$A$2:$AW$212,T$5,FALSE)</f>
        <v>0</v>
      </c>
      <c r="U91" s="227">
        <f>VLOOKUP($D91,result!$A$2:$AW$212,U$5,FALSE)</f>
        <v>0</v>
      </c>
      <c r="V91" s="227">
        <f>VLOOKUP($D91,result!$A$2:$AW$212,V$5,FALSE)</f>
        <v>0</v>
      </c>
      <c r="W91" s="227">
        <f>VLOOKUP($D91,result!$A$2:$AW$212,W$5,FALSE)</f>
        <v>0</v>
      </c>
      <c r="AG91" s="18"/>
      <c r="AH91" s="164"/>
      <c r="AI91" s="164"/>
      <c r="AJ91" s="164"/>
      <c r="AK91" s="164"/>
      <c r="AL91" s="164"/>
    </row>
    <row r="92" spans="3:50" x14ac:dyDescent="0.25">
      <c r="C92" s="80" t="s">
        <v>7</v>
      </c>
      <c r="D92" s="4" t="s">
        <v>140</v>
      </c>
      <c r="E92" s="43">
        <f>VLOOKUP($D92,result!$A$2:$AW$212,E$5,FALSE)</f>
        <v>30505.19284</v>
      </c>
      <c r="F92" s="43">
        <f>VLOOKUP($D92,result!$A$2:$AW$212,F$5,FALSE)</f>
        <v>31925.25059</v>
      </c>
      <c r="G92" s="209">
        <f>VLOOKUP($D92,result!$A$2:$AW$212,G$5,FALSE)</f>
        <v>32009.554499999998</v>
      </c>
      <c r="H92" s="43">
        <f>VLOOKUP($D92,result!$A$2:$AW$212,H$5,FALSE)</f>
        <v>32149.132740000001</v>
      </c>
      <c r="I92" s="210">
        <f>VLOOKUP($D92,result!$A$2:$AW$212,I$5,FALSE)</f>
        <v>32281.47611</v>
      </c>
      <c r="J92" s="209">
        <f>VLOOKUP($D92,result!$A$2:$AW$212,J$5,FALSE)</f>
        <v>32432.860990000001</v>
      </c>
      <c r="K92" s="43">
        <f>VLOOKUP($D92,result!$A$2:$AW$212,K$5,FALSE)</f>
        <v>32591.592079999999</v>
      </c>
      <c r="L92" s="43">
        <f>VLOOKUP($D92,result!$A$2:$AW$212,L$5,FALSE)</f>
        <v>32745.139589999999</v>
      </c>
      <c r="M92" s="43">
        <f>VLOOKUP($D92,result!$A$2:$AW$212,M$5,FALSE)</f>
        <v>32886.935080000003</v>
      </c>
      <c r="N92" s="210">
        <f>VLOOKUP($D92,result!$A$2:$AW$212,N$5,FALSE)</f>
        <v>33008.921569999999</v>
      </c>
      <c r="O92" s="209">
        <f>VLOOKUP($D92,result!$A$2:$AW$212,O$5,FALSE)</f>
        <v>33104.286979999997</v>
      </c>
      <c r="P92" s="43">
        <f>VLOOKUP($D92,result!$A$2:$AW$212,P$5,FALSE)</f>
        <v>33168.418100000003</v>
      </c>
      <c r="Q92" s="43">
        <f>VLOOKUP($D92,result!$A$2:$AW$212,Q$5,FALSE)</f>
        <v>33198.32836</v>
      </c>
      <c r="R92" s="43">
        <f>VLOOKUP($D92,result!$A$2:$AW$212,R$5,FALSE)</f>
        <v>33191.072390000001</v>
      </c>
      <c r="S92" s="210">
        <f>VLOOKUP($D92,result!$A$2:$AW$212,S$5,FALSE)</f>
        <v>33143.876669999998</v>
      </c>
      <c r="T92" s="227">
        <f>VLOOKUP($D92,result!$A$2:$AW$212,T$5,FALSE)</f>
        <v>32353.530409999999</v>
      </c>
      <c r="U92" s="227">
        <f>VLOOKUP($D92,result!$A$2:$AW$212,U$5,FALSE)</f>
        <v>30540.805329999999</v>
      </c>
      <c r="V92" s="227">
        <f>VLOOKUP($D92,result!$A$2:$AW$212,V$5,FALSE)</f>
        <v>27794.637480000001</v>
      </c>
      <c r="W92" s="227">
        <f>VLOOKUP($D92,result!$A$2:$AW$212,W$5,FALSE)</f>
        <v>24344.176810000001</v>
      </c>
      <c r="AG92" s="18"/>
      <c r="AH92" s="164"/>
      <c r="AI92" s="164"/>
      <c r="AJ92" s="164"/>
      <c r="AK92" s="164"/>
      <c r="AL92" s="164"/>
    </row>
    <row r="93" spans="3:50" x14ac:dyDescent="0.25">
      <c r="C93" s="80" t="s">
        <v>36</v>
      </c>
      <c r="D93" s="4" t="s">
        <v>141</v>
      </c>
      <c r="E93" s="43">
        <f>VLOOKUP($D93,result!$A$2:$AW$212,E$5,FALSE)</f>
        <v>3.992730082</v>
      </c>
      <c r="F93" s="43">
        <f>VLOOKUP($D93,result!$A$2:$AW$212,F$5,FALSE)</f>
        <v>94.766460809999998</v>
      </c>
      <c r="G93" s="209">
        <f>VLOOKUP($D93,result!$A$2:$AW$212,G$5,FALSE)</f>
        <v>205.3466311</v>
      </c>
      <c r="H93" s="43">
        <f>VLOOKUP($D93,result!$A$2:$AW$212,H$5,FALSE)</f>
        <v>264.92649940000001</v>
      </c>
      <c r="I93" s="210">
        <f>VLOOKUP($D93,result!$A$2:$AW$212,I$5,FALSE)</f>
        <v>339.69142540000001</v>
      </c>
      <c r="J93" s="209">
        <f>VLOOKUP($D93,result!$A$2:$AW$212,J$5,FALSE)</f>
        <v>432.3512556</v>
      </c>
      <c r="K93" s="43">
        <f>VLOOKUP($D93,result!$A$2:$AW$212,K$5,FALSE)</f>
        <v>544.66520509999998</v>
      </c>
      <c r="L93" s="43">
        <f>VLOOKUP($D93,result!$A$2:$AW$212,L$5,FALSE)</f>
        <v>678.45025820000001</v>
      </c>
      <c r="M93" s="43">
        <f>VLOOKUP($D93,result!$A$2:$AW$212,M$5,FALSE)</f>
        <v>835.79047509999998</v>
      </c>
      <c r="N93" s="210">
        <f>VLOOKUP($D93,result!$A$2:$AW$212,N$5,FALSE)</f>
        <v>1018.694869</v>
      </c>
      <c r="O93" s="209">
        <f>VLOOKUP($D93,result!$A$2:$AW$212,O$5,FALSE)</f>
        <v>1229.2481660000001</v>
      </c>
      <c r="P93" s="43">
        <f>VLOOKUP($D93,result!$A$2:$AW$212,P$5,FALSE)</f>
        <v>1469.753033</v>
      </c>
      <c r="Q93" s="43">
        <f>VLOOKUP($D93,result!$A$2:$AW$212,Q$5,FALSE)</f>
        <v>1742.7740610000001</v>
      </c>
      <c r="R93" s="43">
        <f>VLOOKUP($D93,result!$A$2:$AW$212,R$5,FALSE)</f>
        <v>2050.992737</v>
      </c>
      <c r="S93" s="210">
        <f>VLOOKUP($D93,result!$A$2:$AW$212,S$5,FALSE)</f>
        <v>2397.2318989999999</v>
      </c>
      <c r="T93" s="227">
        <f>VLOOKUP($D93,result!$A$2:$AW$212,T$5,FALSE)</f>
        <v>4737.853658</v>
      </c>
      <c r="U93" s="227">
        <f>VLOOKUP($D93,result!$A$2:$AW$212,U$5,FALSE)</f>
        <v>8130.6281289999997</v>
      </c>
      <c r="V93" s="227">
        <f>VLOOKUP($D93,result!$A$2:$AW$212,V$5,FALSE)</f>
        <v>12600.54997</v>
      </c>
      <c r="W93" s="227">
        <f>VLOOKUP($D93,result!$A$2:$AW$212,W$5,FALSE)</f>
        <v>18049.453119999998</v>
      </c>
      <c r="AG93" s="18"/>
      <c r="AH93" s="164"/>
      <c r="AI93" s="164"/>
      <c r="AJ93" s="164"/>
      <c r="AK93" s="164"/>
      <c r="AL93" s="164"/>
    </row>
    <row r="94" spans="3:50" x14ac:dyDescent="0.25">
      <c r="C94" s="80" t="s">
        <v>37</v>
      </c>
      <c r="D94" s="4" t="s">
        <v>142</v>
      </c>
      <c r="E94" s="43">
        <f>VLOOKUP($D94,result!$A$2:$AW$212,E$5,FALSE)</f>
        <v>1.98409168E-2</v>
      </c>
      <c r="F94" s="43">
        <f>VLOOKUP($D94,result!$A$2:$AW$212,F$5,FALSE)</f>
        <v>0.71054412820000001</v>
      </c>
      <c r="G94" s="209">
        <f>VLOOKUP($D94,result!$A$2:$AW$212,G$5,FALSE)</f>
        <v>0.99729791180000005</v>
      </c>
      <c r="H94" s="43">
        <f>VLOOKUP($D94,result!$A$2:$AW$212,H$5,FALSE)</f>
        <v>1.120893844</v>
      </c>
      <c r="I94" s="210">
        <f>VLOOKUP($D94,result!$A$2:$AW$212,I$5,FALSE)</f>
        <v>1.2575377320000001</v>
      </c>
      <c r="J94" s="209">
        <f>VLOOKUP($D94,result!$A$2:$AW$212,J$5,FALSE)</f>
        <v>1.405109919</v>
      </c>
      <c r="K94" s="43">
        <f>VLOOKUP($D94,result!$A$2:$AW$212,K$5,FALSE)</f>
        <v>1.561428963</v>
      </c>
      <c r="L94" s="43">
        <f>VLOOKUP($D94,result!$A$2:$AW$212,L$5,FALSE)</f>
        <v>1.7245002840000001</v>
      </c>
      <c r="M94" s="43">
        <f>VLOOKUP($D94,result!$A$2:$AW$212,M$5,FALSE)</f>
        <v>1.891940036</v>
      </c>
      <c r="N94" s="210">
        <f>VLOOKUP($D94,result!$A$2:$AW$212,N$5,FALSE)</f>
        <v>2.0616263739999998</v>
      </c>
      <c r="O94" s="209">
        <f>VLOOKUP($D94,result!$A$2:$AW$212,O$5,FALSE)</f>
        <v>2.2316381289999998</v>
      </c>
      <c r="P94" s="43">
        <f>VLOOKUP($D94,result!$A$2:$AW$212,P$5,FALSE)</f>
        <v>2.400425539</v>
      </c>
      <c r="Q94" s="43">
        <f>VLOOKUP($D94,result!$A$2:$AW$212,Q$5,FALSE)</f>
        <v>2.5667987280000002</v>
      </c>
      <c r="R94" s="43">
        <f>VLOOKUP($D94,result!$A$2:$AW$212,R$5,FALSE)</f>
        <v>2.729736715</v>
      </c>
      <c r="S94" s="210">
        <f>VLOOKUP($D94,result!$A$2:$AW$212,S$5,FALSE)</f>
        <v>2.888389069</v>
      </c>
      <c r="T94" s="227">
        <f>VLOOKUP($D94,result!$A$2:$AW$212,T$5,FALSE)</f>
        <v>3.5797594030000002</v>
      </c>
      <c r="U94" s="227">
        <f>VLOOKUP($D94,result!$A$2:$AW$212,U$5,FALSE)</f>
        <v>4.0750411729999998</v>
      </c>
      <c r="V94" s="227">
        <f>VLOOKUP($D94,result!$A$2:$AW$212,V$5,FALSE)</f>
        <v>4.3466064329999998</v>
      </c>
      <c r="W94" s="227">
        <f>VLOOKUP($D94,result!$A$2:$AW$212,W$5,FALSE)</f>
        <v>4.3712280769999996</v>
      </c>
      <c r="AG94" s="18"/>
      <c r="AH94" s="164"/>
      <c r="AI94" s="164"/>
      <c r="AJ94" s="164"/>
      <c r="AK94" s="164"/>
      <c r="AL94" s="164"/>
    </row>
    <row r="95" spans="3:50" x14ac:dyDescent="0.25">
      <c r="C95" s="135" t="s">
        <v>427</v>
      </c>
      <c r="D95" s="135" t="s">
        <v>124</v>
      </c>
      <c r="E95" s="136">
        <f>+E104+E96</f>
        <v>30509.185570082002</v>
      </c>
      <c r="F95" s="136">
        <f t="shared" ref="F95:G95" si="34">+F104+F96</f>
        <v>32020.017050809998</v>
      </c>
      <c r="G95" s="217">
        <f t="shared" si="34"/>
        <v>32214.901131099999</v>
      </c>
      <c r="H95" s="136">
        <f t="shared" ref="H95:W95" si="35">+H104+H96</f>
        <v>32414.059239400001</v>
      </c>
      <c r="I95" s="218">
        <f t="shared" si="35"/>
        <v>32621.1675354</v>
      </c>
      <c r="J95" s="217">
        <f t="shared" si="35"/>
        <v>32865.2122456</v>
      </c>
      <c r="K95" s="136">
        <f t="shared" si="35"/>
        <v>33136.2572851</v>
      </c>
      <c r="L95" s="136">
        <f t="shared" si="35"/>
        <v>33423.589848199998</v>
      </c>
      <c r="M95" s="136">
        <f t="shared" si="35"/>
        <v>33722.725555100005</v>
      </c>
      <c r="N95" s="218">
        <f t="shared" si="35"/>
        <v>34027.616438999998</v>
      </c>
      <c r="O95" s="217">
        <f t="shared" si="35"/>
        <v>34333.535145999995</v>
      </c>
      <c r="P95" s="136">
        <f t="shared" si="35"/>
        <v>34638.171133000003</v>
      </c>
      <c r="Q95" s="136">
        <f t="shared" si="35"/>
        <v>34941.102421000003</v>
      </c>
      <c r="R95" s="136">
        <f t="shared" si="35"/>
        <v>35242.065127000002</v>
      </c>
      <c r="S95" s="218">
        <f t="shared" si="35"/>
        <v>35541.108568999996</v>
      </c>
      <c r="T95" s="231">
        <f t="shared" si="35"/>
        <v>37091.384067999999</v>
      </c>
      <c r="U95" s="231">
        <f t="shared" si="35"/>
        <v>38671.433459</v>
      </c>
      <c r="V95" s="231">
        <f t="shared" si="35"/>
        <v>40395.187449999998</v>
      </c>
      <c r="W95" s="231">
        <f t="shared" si="35"/>
        <v>42393.629929999996</v>
      </c>
      <c r="AG95" s="18"/>
      <c r="AH95" s="164"/>
      <c r="AI95" s="164"/>
      <c r="AJ95" s="164"/>
      <c r="AK95" s="164"/>
      <c r="AL95" s="164"/>
    </row>
    <row r="96" spans="3:50" x14ac:dyDescent="0.25">
      <c r="C96" s="137" t="s">
        <v>241</v>
      </c>
      <c r="D96" s="8" t="s">
        <v>141</v>
      </c>
      <c r="E96" s="138">
        <f>VLOOKUP($D96,result!$A$2:$AW$212,E$5,FALSE)</f>
        <v>3.992730082</v>
      </c>
      <c r="F96" s="138">
        <f>VLOOKUP($D96,result!$A$2:$AW$212,F$5,FALSE)</f>
        <v>94.766460809999998</v>
      </c>
      <c r="G96" s="219">
        <f>VLOOKUP($D96,result!$A$2:$AW$212,G$5,FALSE)</f>
        <v>205.3466311</v>
      </c>
      <c r="H96" s="138">
        <f>VLOOKUP($D96,result!$A$2:$AW$212,H$5,FALSE)</f>
        <v>264.92649940000001</v>
      </c>
      <c r="I96" s="220">
        <f>VLOOKUP($D96,result!$A$2:$AW$212,I$5,FALSE)</f>
        <v>339.69142540000001</v>
      </c>
      <c r="J96" s="219">
        <f>VLOOKUP($D96,result!$A$2:$AW$212,J$5,FALSE)</f>
        <v>432.3512556</v>
      </c>
      <c r="K96" s="138">
        <f>VLOOKUP($D96,result!$A$2:$AW$212,K$5,FALSE)</f>
        <v>544.66520509999998</v>
      </c>
      <c r="L96" s="138">
        <f>VLOOKUP($D96,result!$A$2:$AW$212,L$5,FALSE)</f>
        <v>678.45025820000001</v>
      </c>
      <c r="M96" s="138">
        <f>VLOOKUP($D96,result!$A$2:$AW$212,M$5,FALSE)</f>
        <v>835.79047509999998</v>
      </c>
      <c r="N96" s="220">
        <f>VLOOKUP($D96,result!$A$2:$AW$212,N$5,FALSE)</f>
        <v>1018.694869</v>
      </c>
      <c r="O96" s="219">
        <f>VLOOKUP($D96,result!$A$2:$AW$212,O$5,FALSE)</f>
        <v>1229.2481660000001</v>
      </c>
      <c r="P96" s="138">
        <f>VLOOKUP($D96,result!$A$2:$AW$212,P$5,FALSE)</f>
        <v>1469.753033</v>
      </c>
      <c r="Q96" s="138">
        <f>VLOOKUP($D96,result!$A$2:$AW$212,Q$5,FALSE)</f>
        <v>1742.7740610000001</v>
      </c>
      <c r="R96" s="138">
        <f>VLOOKUP($D96,result!$A$2:$AW$212,R$5,FALSE)</f>
        <v>2050.992737</v>
      </c>
      <c r="S96" s="220">
        <f>VLOOKUP($D96,result!$A$2:$AW$212,S$5,FALSE)</f>
        <v>2397.2318989999999</v>
      </c>
      <c r="T96" s="232">
        <f>VLOOKUP($D96,result!$A$2:$AW$212,T$5,FALSE)</f>
        <v>4737.853658</v>
      </c>
      <c r="U96" s="232">
        <f>VLOOKUP($D96,result!$A$2:$AW$212,U$5,FALSE)</f>
        <v>8130.6281289999997</v>
      </c>
      <c r="V96" s="232">
        <f>VLOOKUP($D96,result!$A$2:$AW$212,V$5,FALSE)</f>
        <v>12600.54997</v>
      </c>
      <c r="W96" s="232">
        <f>VLOOKUP($D96,result!$A$2:$AW$212,W$5,FALSE)</f>
        <v>18049.453119999998</v>
      </c>
      <c r="AG96" s="18"/>
      <c r="AH96" s="164"/>
      <c r="AI96" s="164"/>
      <c r="AJ96" s="164"/>
      <c r="AK96" s="164"/>
      <c r="AL96" s="164"/>
    </row>
    <row r="97" spans="2:41" hidden="1" x14ac:dyDescent="0.25">
      <c r="C97" s="139" t="s">
        <v>29</v>
      </c>
      <c r="D97" s="140" t="s">
        <v>132</v>
      </c>
      <c r="E97" s="43">
        <f>VLOOKUP($D97,result!$A$2:$AW$212,E$5,FALSE)</f>
        <v>1.18912923E-2</v>
      </c>
      <c r="F97" s="43">
        <f>VLOOKUP($D97,result!$A$2:$AW$212,F$5,FALSE)</f>
        <v>1.679095435</v>
      </c>
      <c r="G97" s="209">
        <f>VLOOKUP($D97,result!$A$2:$AW$212,G$5,FALSE)</f>
        <v>4.6192828920000002</v>
      </c>
      <c r="H97" s="43">
        <f>VLOOKUP($D97,result!$A$2:$AW$212,H$5,FALSE)</f>
        <v>6.4774696189999998</v>
      </c>
      <c r="I97" s="210">
        <f>VLOOKUP($D97,result!$A$2:$AW$212,I$5,FALSE)</f>
        <v>9.0231247690000007</v>
      </c>
      <c r="J97" s="209">
        <f>VLOOKUP($D97,result!$A$2:$AW$212,J$5,FALSE)</f>
        <v>12.45806359</v>
      </c>
      <c r="K97" s="43">
        <f>VLOOKUP($D97,result!$A$2:$AW$212,K$5,FALSE)</f>
        <v>16.97601607</v>
      </c>
      <c r="L97" s="43">
        <f>VLOOKUP($D97,result!$A$2:$AW$212,L$5,FALSE)</f>
        <v>22.79028259</v>
      </c>
      <c r="M97" s="43">
        <f>VLOOKUP($D97,result!$A$2:$AW$212,M$5,FALSE)</f>
        <v>30.140698910000001</v>
      </c>
      <c r="N97" s="210">
        <f>VLOOKUP($D97,result!$A$2:$AW$212,N$5,FALSE)</f>
        <v>39.278644569999997</v>
      </c>
      <c r="O97" s="209">
        <f>VLOOKUP($D97,result!$A$2:$AW$212,O$5,FALSE)</f>
        <v>50.472885859999998</v>
      </c>
      <c r="P97" s="43">
        <f>VLOOKUP($D97,result!$A$2:$AW$212,P$5,FALSE)</f>
        <v>64.017986669999999</v>
      </c>
      <c r="Q97" s="43">
        <f>VLOOKUP($D97,result!$A$2:$AW$212,Q$5,FALSE)</f>
        <v>80.239935759999995</v>
      </c>
      <c r="R97" s="43">
        <f>VLOOKUP($D97,result!$A$2:$AW$212,R$5,FALSE)</f>
        <v>99.493054169999894</v>
      </c>
      <c r="S97" s="210">
        <f>VLOOKUP($D97,result!$A$2:$AW$212,S$5,FALSE)</f>
        <v>122.1660701</v>
      </c>
      <c r="T97" s="227">
        <f>VLOOKUP($D97,result!$A$2:$AW$212,T$5,FALSE)</f>
        <v>298.33712300000002</v>
      </c>
      <c r="U97" s="227">
        <f>VLOOKUP($D97,result!$A$2:$AW$212,U$5,FALSE)</f>
        <v>610.62701219999997</v>
      </c>
      <c r="V97" s="227">
        <f>VLOOKUP($D97,result!$A$2:$AW$212,V$5,FALSE)</f>
        <v>1108.8452130000001</v>
      </c>
      <c r="W97" s="227">
        <f>VLOOKUP($D97,result!$A$2:$AW$212,W$5,FALSE)</f>
        <v>1837.5241699999999</v>
      </c>
      <c r="AG97" s="18"/>
      <c r="AH97" s="164"/>
      <c r="AI97" s="164"/>
      <c r="AJ97" s="164"/>
      <c r="AK97" s="164"/>
      <c r="AL97" s="164"/>
    </row>
    <row r="98" spans="2:41" hidden="1" x14ac:dyDescent="0.25">
      <c r="C98" s="80" t="s">
        <v>30</v>
      </c>
      <c r="D98" s="130" t="s">
        <v>133</v>
      </c>
      <c r="E98" s="43">
        <f>VLOOKUP($D98,result!$A$2:$AW$212,E$5,FALSE)</f>
        <v>2.72585009E-2</v>
      </c>
      <c r="F98" s="43">
        <f>VLOOKUP($D98,result!$A$2:$AW$212,F$5,FALSE)</f>
        <v>1.4697115510000001</v>
      </c>
      <c r="G98" s="209">
        <f>VLOOKUP($D98,result!$A$2:$AW$212,G$5,FALSE)</f>
        <v>3.7358647770000002</v>
      </c>
      <c r="H98" s="43">
        <f>VLOOKUP($D98,result!$A$2:$AW$212,H$5,FALSE)</f>
        <v>5.105263806</v>
      </c>
      <c r="I98" s="210">
        <f>VLOOKUP($D98,result!$A$2:$AW$212,I$5,FALSE)</f>
        <v>6.9371348160000004</v>
      </c>
      <c r="J98" s="209">
        <f>VLOOKUP($D98,result!$A$2:$AW$212,J$5,FALSE)</f>
        <v>9.3537288469999904</v>
      </c>
      <c r="K98" s="43">
        <f>VLOOKUP($D98,result!$A$2:$AW$212,K$5,FALSE)</f>
        <v>12.46510404</v>
      </c>
      <c r="L98" s="43">
        <f>VLOOKUP($D98,result!$A$2:$AW$212,L$5,FALSE)</f>
        <v>16.389904990000002</v>
      </c>
      <c r="M98" s="43">
        <f>VLOOKUP($D98,result!$A$2:$AW$212,M$5,FALSE)</f>
        <v>21.260117080000001</v>
      </c>
      <c r="N98" s="210">
        <f>VLOOKUP($D98,result!$A$2:$AW$212,N$5,FALSE)</f>
        <v>27.210779689999999</v>
      </c>
      <c r="O98" s="209">
        <f>VLOOKUP($D98,result!$A$2:$AW$212,O$5,FALSE)</f>
        <v>34.383879780000001</v>
      </c>
      <c r="P98" s="43">
        <f>VLOOKUP($D98,result!$A$2:$AW$212,P$5,FALSE)</f>
        <v>42.933438809999998</v>
      </c>
      <c r="Q98" s="43">
        <f>VLOOKUP($D98,result!$A$2:$AW$212,Q$5,FALSE)</f>
        <v>53.028378740000001</v>
      </c>
      <c r="R98" s="43">
        <f>VLOOKUP($D98,result!$A$2:$AW$212,R$5,FALSE)</f>
        <v>64.849493019999997</v>
      </c>
      <c r="S98" s="210">
        <f>VLOOKUP($D98,result!$A$2:$AW$212,S$5,FALSE)</f>
        <v>78.592096249999997</v>
      </c>
      <c r="T98" s="227">
        <f>VLOOKUP($D98,result!$A$2:$AW$212,T$5,FALSE)</f>
        <v>181.19557349999999</v>
      </c>
      <c r="U98" s="227">
        <f>VLOOKUP($D98,result!$A$2:$AW$212,U$5,FALSE)</f>
        <v>352.24405710000002</v>
      </c>
      <c r="V98" s="227">
        <f>VLOOKUP($D98,result!$A$2:$AW$212,V$5,FALSE)</f>
        <v>607.79938809999999</v>
      </c>
      <c r="W98" s="227">
        <f>VLOOKUP($D98,result!$A$2:$AW$212,W$5,FALSE)</f>
        <v>955.73446590000003</v>
      </c>
      <c r="AG98" s="18"/>
      <c r="AH98" s="164"/>
      <c r="AI98" s="164"/>
      <c r="AJ98" s="164"/>
      <c r="AK98" s="164"/>
      <c r="AL98" s="164"/>
    </row>
    <row r="99" spans="2:41" hidden="1" x14ac:dyDescent="0.25">
      <c r="C99" s="80" t="s">
        <v>31</v>
      </c>
      <c r="D99" s="130" t="s">
        <v>134</v>
      </c>
      <c r="E99" s="43">
        <f>VLOOKUP($D99,result!$A$2:$AW$212,E$5,FALSE)</f>
        <v>0.1115952051</v>
      </c>
      <c r="F99" s="43">
        <f>VLOOKUP($D99,result!$A$2:$AW$212,F$5,FALSE)</f>
        <v>2.810019525</v>
      </c>
      <c r="G99" s="209">
        <f>VLOOKUP($D99,result!$A$2:$AW$212,G$5,FALSE)</f>
        <v>6.1586878450000002</v>
      </c>
      <c r="H99" s="43">
        <f>VLOOKUP($D99,result!$A$2:$AW$212,H$5,FALSE)</f>
        <v>7.9735130180000002</v>
      </c>
      <c r="I99" s="210">
        <f>VLOOKUP($D99,result!$A$2:$AW$212,I$5,FALSE)</f>
        <v>10.255450059999999</v>
      </c>
      <c r="J99" s="209">
        <f>VLOOKUP($D99,result!$A$2:$AW$212,J$5,FALSE)</f>
        <v>13.08609141</v>
      </c>
      <c r="K99" s="43">
        <f>VLOOKUP($D99,result!$A$2:$AW$212,K$5,FALSE)</f>
        <v>16.515860799999999</v>
      </c>
      <c r="L99" s="43">
        <f>VLOOKUP($D99,result!$A$2:$AW$212,L$5,FALSE)</f>
        <v>20.594112209999999</v>
      </c>
      <c r="M99" s="43">
        <f>VLOOKUP($D99,result!$A$2:$AW$212,M$5,FALSE)</f>
        <v>25.375138209999999</v>
      </c>
      <c r="N99" s="210">
        <f>VLOOKUP($D99,result!$A$2:$AW$212,N$5,FALSE)</f>
        <v>30.907524540000001</v>
      </c>
      <c r="O99" s="209">
        <f>VLOOKUP($D99,result!$A$2:$AW$212,O$5,FALSE)</f>
        <v>37.23856704</v>
      </c>
      <c r="P99" s="43">
        <f>VLOOKUP($D99,result!$A$2:$AW$212,P$5,FALSE)</f>
        <v>44.418322840000002</v>
      </c>
      <c r="Q99" s="43">
        <f>VLOOKUP($D99,result!$A$2:$AW$212,Q$5,FALSE)</f>
        <v>52.500517449999997</v>
      </c>
      <c r="R99" s="43">
        <f>VLOOKUP($D99,result!$A$2:$AW$212,R$5,FALSE)</f>
        <v>61.537573109999997</v>
      </c>
      <c r="S99" s="210">
        <f>VLOOKUP($D99,result!$A$2:$AW$212,S$5,FALSE)</f>
        <v>71.580496620000005</v>
      </c>
      <c r="T99" s="227">
        <f>VLOOKUP($D99,result!$A$2:$AW$212,T$5,FALSE)</f>
        <v>136.4957205</v>
      </c>
      <c r="U99" s="227">
        <f>VLOOKUP($D99,result!$A$2:$AW$212,U$5,FALSE)</f>
        <v>220.9580492</v>
      </c>
      <c r="V99" s="227">
        <f>VLOOKUP($D99,result!$A$2:$AW$212,V$5,FALSE)</f>
        <v>313.11922850000002</v>
      </c>
      <c r="W99" s="227">
        <f>VLOOKUP($D99,result!$A$2:$AW$212,W$5,FALSE)</f>
        <v>392.65853620000001</v>
      </c>
      <c r="AG99" s="18"/>
      <c r="AH99" s="164"/>
      <c r="AI99" s="164"/>
      <c r="AJ99" s="164"/>
      <c r="AK99" s="164"/>
      <c r="AL99" s="164"/>
    </row>
    <row r="100" spans="2:41" hidden="1" x14ac:dyDescent="0.25">
      <c r="C100" s="80" t="s">
        <v>32</v>
      </c>
      <c r="D100" s="130" t="s">
        <v>135</v>
      </c>
      <c r="E100" s="43">
        <f>VLOOKUP($D100,result!$A$2:$AW$212,E$5,FALSE)</f>
        <v>2.6215726039999998</v>
      </c>
      <c r="F100" s="43">
        <f>VLOOKUP($D100,result!$A$2:$AW$212,F$5,FALSE)</f>
        <v>61.960933830000002</v>
      </c>
      <c r="G100" s="209">
        <f>VLOOKUP($D100,result!$A$2:$AW$212,G$5,FALSE)</f>
        <v>134.03516500000001</v>
      </c>
      <c r="H100" s="43">
        <f>VLOOKUP($D100,result!$A$2:$AW$212,H$5,FALSE)</f>
        <v>172.796706</v>
      </c>
      <c r="I100" s="210">
        <f>VLOOKUP($D100,result!$A$2:$AW$212,I$5,FALSE)</f>
        <v>221.3781252</v>
      </c>
      <c r="J100" s="209">
        <f>VLOOKUP($D100,result!$A$2:$AW$212,J$5,FALSE)</f>
        <v>281.50681809999998</v>
      </c>
      <c r="K100" s="43">
        <f>VLOOKUP($D100,result!$A$2:$AW$212,K$5,FALSE)</f>
        <v>354.28342049999998</v>
      </c>
      <c r="L100" s="43">
        <f>VLOOKUP($D100,result!$A$2:$AW$212,L$5,FALSE)</f>
        <v>440.83848819999997</v>
      </c>
      <c r="M100" s="43">
        <f>VLOOKUP($D100,result!$A$2:$AW$212,M$5,FALSE)</f>
        <v>542.46828370000003</v>
      </c>
      <c r="N100" s="210">
        <f>VLOOKUP($D100,result!$A$2:$AW$212,N$5,FALSE)</f>
        <v>660.4133544</v>
      </c>
      <c r="O100" s="209">
        <f>VLOOKUP($D100,result!$A$2:$AW$212,O$5,FALSE)</f>
        <v>795.95619839999995</v>
      </c>
      <c r="P100" s="43">
        <f>VLOOKUP($D100,result!$A$2:$AW$212,P$5,FALSE)</f>
        <v>950.51245289999997</v>
      </c>
      <c r="Q100" s="43">
        <f>VLOOKUP($D100,result!$A$2:$AW$212,Q$5,FALSE)</f>
        <v>1125.657962</v>
      </c>
      <c r="R100" s="43">
        <f>VLOOKUP($D100,result!$A$2:$AW$212,R$5,FALSE)</f>
        <v>1323.033629</v>
      </c>
      <c r="S100" s="210">
        <f>VLOOKUP($D100,result!$A$2:$AW$212,S$5,FALSE)</f>
        <v>1544.3591409999999</v>
      </c>
      <c r="T100" s="227">
        <f>VLOOKUP($D100,result!$A$2:$AW$212,T$5,FALSE)</f>
        <v>3031.419441</v>
      </c>
      <c r="U100" s="227">
        <f>VLOOKUP($D100,result!$A$2:$AW$212,U$5,FALSE)</f>
        <v>5162.7971180000004</v>
      </c>
      <c r="V100" s="227">
        <f>VLOOKUP($D100,result!$A$2:$AW$212,V$5,FALSE)</f>
        <v>7931.5512630000003</v>
      </c>
      <c r="W100" s="227">
        <f>VLOOKUP($D100,result!$A$2:$AW$212,W$5,FALSE)</f>
        <v>11249.08973</v>
      </c>
      <c r="AG100" s="18"/>
      <c r="AH100" s="164"/>
      <c r="AI100" s="164"/>
      <c r="AJ100" s="164"/>
      <c r="AK100" s="164"/>
      <c r="AL100" s="164"/>
    </row>
    <row r="101" spans="2:41" hidden="1" x14ac:dyDescent="0.25">
      <c r="C101" s="80" t="s">
        <v>33</v>
      </c>
      <c r="D101" s="130" t="s">
        <v>136</v>
      </c>
      <c r="E101" s="43">
        <f>VLOOKUP($D101,result!$A$2:$AW$212,E$5,FALSE)</f>
        <v>1.0332618330000001</v>
      </c>
      <c r="F101" s="43">
        <f>VLOOKUP($D101,result!$A$2:$AW$212,F$5,FALSE)</f>
        <v>23.69063191</v>
      </c>
      <c r="G101" s="209">
        <f>VLOOKUP($D101,result!$A$2:$AW$212,G$5,FALSE)</f>
        <v>50.74837891</v>
      </c>
      <c r="H101" s="43">
        <f>VLOOKUP($D101,result!$A$2:$AW$212,H$5,FALSE)</f>
        <v>65.163832099999894</v>
      </c>
      <c r="I101" s="210">
        <f>VLOOKUP($D101,result!$A$2:$AW$212,I$5,FALSE)</f>
        <v>83.126654209999998</v>
      </c>
      <c r="J101" s="209">
        <f>VLOOKUP($D101,result!$A$2:$AW$212,J$5,FALSE)</f>
        <v>105.223738</v>
      </c>
      <c r="K101" s="43">
        <f>VLOOKUP($D101,result!$A$2:$AW$212,K$5,FALSE)</f>
        <v>131.79992100000001</v>
      </c>
      <c r="L101" s="43">
        <f>VLOOKUP($D101,result!$A$2:$AW$212,L$5,FALSE)</f>
        <v>163.20447970000001</v>
      </c>
      <c r="M101" s="43">
        <f>VLOOKUP($D101,result!$A$2:$AW$212,M$5,FALSE)</f>
        <v>199.84176740000001</v>
      </c>
      <c r="N101" s="210">
        <f>VLOOKUP($D101,result!$A$2:$AW$212,N$5,FALSE)</f>
        <v>242.09120279999999</v>
      </c>
      <c r="O101" s="209">
        <f>VLOOKUP($D101,result!$A$2:$AW$212,O$5,FALSE)</f>
        <v>290.34328900000003</v>
      </c>
      <c r="P101" s="43">
        <f>VLOOKUP($D101,result!$A$2:$AW$212,P$5,FALSE)</f>
        <v>345.03193759999999</v>
      </c>
      <c r="Q101" s="43">
        <f>VLOOKUP($D101,result!$A$2:$AW$212,Q$5,FALSE)</f>
        <v>406.64291750000001</v>
      </c>
      <c r="R101" s="43">
        <f>VLOOKUP($D101,result!$A$2:$AW$212,R$5,FALSE)</f>
        <v>475.67829940000001</v>
      </c>
      <c r="S101" s="210">
        <f>VLOOKUP($D101,result!$A$2:$AW$212,S$5,FALSE)</f>
        <v>552.65977190000001</v>
      </c>
      <c r="T101" s="227">
        <f>VLOOKUP($D101,result!$A$2:$AW$212,T$5,FALSE)</f>
        <v>1060.943943</v>
      </c>
      <c r="U101" s="227">
        <f>VLOOKUP($D101,result!$A$2:$AW$212,U$5,FALSE)</f>
        <v>1769.2039219999999</v>
      </c>
      <c r="V101" s="227">
        <f>VLOOKUP($D101,result!$A$2:$AW$212,V$5,FALSE)</f>
        <v>2662.699271</v>
      </c>
      <c r="W101" s="227">
        <f>VLOOKUP($D101,result!$A$2:$AW$212,W$5,FALSE)</f>
        <v>3702.789761</v>
      </c>
      <c r="AG101" s="18"/>
      <c r="AH101" s="164"/>
      <c r="AI101" s="164"/>
      <c r="AJ101" s="164"/>
      <c r="AK101" s="164"/>
      <c r="AL101" s="164"/>
    </row>
    <row r="102" spans="2:41" hidden="1" x14ac:dyDescent="0.25">
      <c r="C102" s="80" t="s">
        <v>34</v>
      </c>
      <c r="D102" s="130" t="s">
        <v>137</v>
      </c>
      <c r="E102" s="43">
        <f>VLOOKUP($D102,result!$A$2:$AW$212,E$5,FALSE)</f>
        <v>1.4086607900000001E-2</v>
      </c>
      <c r="F102" s="43">
        <f>VLOOKUP($D102,result!$A$2:$AW$212,F$5,FALSE)</f>
        <v>1.0151640599999999E-2</v>
      </c>
      <c r="G102" s="209">
        <f>VLOOKUP($D102,result!$A$2:$AW$212,G$5,FALSE)</f>
        <v>7.9612617599999994E-3</v>
      </c>
      <c r="H102" s="43">
        <f>VLOOKUP($D102,result!$A$2:$AW$212,H$5,FALSE)</f>
        <v>7.3417083100000002E-3</v>
      </c>
      <c r="I102" s="210">
        <f>VLOOKUP($D102,result!$A$2:$AW$212,I$5,FALSE)</f>
        <v>6.7703691400000003E-3</v>
      </c>
      <c r="J102" s="209">
        <f>VLOOKUP($D102,result!$A$2:$AW$212,J$5,FALSE)</f>
        <v>6.24349217E-3</v>
      </c>
      <c r="K102" s="43">
        <f>VLOOKUP($D102,result!$A$2:$AW$212,K$5,FALSE)</f>
        <v>5.7576172900000002E-3</v>
      </c>
      <c r="L102" s="43">
        <f>VLOOKUP($D102,result!$A$2:$AW$212,L$5,FALSE)</f>
        <v>5.3095536899999997E-3</v>
      </c>
      <c r="M102" s="43">
        <f>VLOOKUP($D102,result!$A$2:$AW$212,M$5,FALSE)</f>
        <v>4.89635885E-3</v>
      </c>
      <c r="N102" s="210">
        <f>VLOOKUP($D102,result!$A$2:$AW$212,N$5,FALSE)</f>
        <v>4.5153192500000001E-3</v>
      </c>
      <c r="O102" s="209">
        <f>VLOOKUP($D102,result!$A$2:$AW$212,O$5,FALSE)</f>
        <v>4.16393254E-3</v>
      </c>
      <c r="P102" s="43">
        <f>VLOOKUP($D102,result!$A$2:$AW$212,P$5,FALSE)</f>
        <v>3.8398910999999998E-3</v>
      </c>
      <c r="Q102" s="43">
        <f>VLOOKUP($D102,result!$A$2:$AW$212,Q$5,FALSE)</f>
        <v>3.5410668900000002E-3</v>
      </c>
      <c r="R102" s="43">
        <f>VLOOKUP($D102,result!$A$2:$AW$212,R$5,FALSE)</f>
        <v>3.2654974799999998E-3</v>
      </c>
      <c r="S102" s="210">
        <f>VLOOKUP($D102,result!$A$2:$AW$212,S$5,FALSE)</f>
        <v>3.0113731600000001E-3</v>
      </c>
      <c r="T102" s="227">
        <f>VLOOKUP($D102,result!$A$2:$AW$212,T$5,FALSE)</f>
        <v>2.0083559599999999E-3</v>
      </c>
      <c r="U102" s="227">
        <f>VLOOKUP($D102,result!$A$2:$AW$212,U$5,FALSE)</f>
        <v>1.33942007E-3</v>
      </c>
      <c r="V102" s="227">
        <f>VLOOKUP($D102,result!$A$2:$AW$212,V$5,FALSE)</f>
        <v>8.9329091199999997E-4</v>
      </c>
      <c r="W102" s="227">
        <f>VLOOKUP($D102,result!$A$2:$AW$212,W$5,FALSE)</f>
        <v>5.9575682899999996E-4</v>
      </c>
      <c r="AG102" s="18"/>
      <c r="AH102" s="164"/>
      <c r="AI102" s="164"/>
      <c r="AJ102" s="164"/>
      <c r="AK102" s="164"/>
      <c r="AL102" s="164"/>
    </row>
    <row r="103" spans="2:41" hidden="1" x14ac:dyDescent="0.25">
      <c r="C103" s="80" t="s">
        <v>35</v>
      </c>
      <c r="D103" s="130" t="s">
        <v>138</v>
      </c>
      <c r="E103" s="43">
        <f>VLOOKUP($D103,result!$A$2:$AW$212,E$5,FALSE)</f>
        <v>0.1730640393</v>
      </c>
      <c r="F103" s="43">
        <f>VLOOKUP($D103,result!$A$2:$AW$212,F$5,FALSE)</f>
        <v>3.6097962259999998</v>
      </c>
      <c r="G103" s="209">
        <f>VLOOKUP($D103,result!$A$2:$AW$212,G$5,FALSE)</f>
        <v>7.533674113</v>
      </c>
      <c r="H103" s="43">
        <f>VLOOKUP($D103,result!$A$2:$AW$212,H$5,FALSE)</f>
        <v>9.5787789419999996</v>
      </c>
      <c r="I103" s="210">
        <f>VLOOKUP($D103,result!$A$2:$AW$212,I$5,FALSE)</f>
        <v>12.095598020000001</v>
      </c>
      <c r="J103" s="209">
        <f>VLOOKUP($D103,result!$A$2:$AW$212,J$5,FALSE)</f>
        <v>15.15390083</v>
      </c>
      <c r="K103" s="43">
        <f>VLOOKUP($D103,result!$A$2:$AW$212,K$5,FALSE)</f>
        <v>18.788668909999998</v>
      </c>
      <c r="L103" s="43">
        <f>VLOOKUP($D103,result!$A$2:$AW$212,L$5,FALSE)</f>
        <v>23.036029039999999</v>
      </c>
      <c r="M103" s="43">
        <f>VLOOKUP($D103,result!$A$2:$AW$212,M$5,FALSE)</f>
        <v>27.94057166</v>
      </c>
      <c r="N103" s="210">
        <f>VLOOKUP($D103,result!$A$2:$AW$212,N$5,FALSE)</f>
        <v>33.544568560000002</v>
      </c>
      <c r="O103" s="209">
        <f>VLOOKUP($D103,result!$A$2:$AW$212,O$5,FALSE)</f>
        <v>39.892927380000003</v>
      </c>
      <c r="P103" s="43">
        <f>VLOOKUP($D103,result!$A$2:$AW$212,P$5,FALSE)</f>
        <v>47.037373680000002</v>
      </c>
      <c r="Q103" s="43">
        <f>VLOOKUP($D103,result!$A$2:$AW$212,Q$5,FALSE)</f>
        <v>55.037346790000001</v>
      </c>
      <c r="R103" s="43">
        <f>VLOOKUP($D103,result!$A$2:$AW$212,R$5,FALSE)</f>
        <v>63.955092180000001</v>
      </c>
      <c r="S103" s="210">
        <f>VLOOKUP($D103,result!$A$2:$AW$212,S$5,FALSE)</f>
        <v>73.856021819999995</v>
      </c>
      <c r="T103" s="227">
        <f>VLOOKUP($D103,result!$A$2:$AW$212,T$5,FALSE)</f>
        <v>138.64419789999999</v>
      </c>
      <c r="U103" s="227">
        <f>VLOOKUP($D103,result!$A$2:$AW$212,U$5,FALSE)</f>
        <v>228.6033291</v>
      </c>
      <c r="V103" s="227">
        <f>VLOOKUP($D103,result!$A$2:$AW$212,V$5,FALSE)</f>
        <v>343.33848819999997</v>
      </c>
      <c r="W103" s="227">
        <f>VLOOKUP($D103,result!$A$2:$AW$212,W$5,FALSE)</f>
        <v>480.23104469999998</v>
      </c>
      <c r="AG103" s="18"/>
      <c r="AH103" s="164"/>
      <c r="AI103" s="164"/>
      <c r="AJ103" s="164"/>
      <c r="AK103" s="164"/>
      <c r="AL103" s="164"/>
    </row>
    <row r="104" spans="2:41" x14ac:dyDescent="0.25">
      <c r="C104" s="141" t="s">
        <v>242</v>
      </c>
      <c r="D104" s="128" t="s">
        <v>140</v>
      </c>
      <c r="E104" s="138">
        <f>VLOOKUP($D104,result!$A$2:$AW$212,E$5,FALSE)</f>
        <v>30505.19284</v>
      </c>
      <c r="F104" s="138">
        <f>VLOOKUP($D104,result!$A$2:$AW$212,F$5,FALSE)</f>
        <v>31925.25059</v>
      </c>
      <c r="G104" s="219">
        <f>VLOOKUP($D104,result!$A$2:$AW$212,G$5,FALSE)</f>
        <v>32009.554499999998</v>
      </c>
      <c r="H104" s="138">
        <f>VLOOKUP($D104,result!$A$2:$AW$212,H$5,FALSE)</f>
        <v>32149.132740000001</v>
      </c>
      <c r="I104" s="220">
        <f>VLOOKUP($D104,result!$A$2:$AW$212,I$5,FALSE)</f>
        <v>32281.47611</v>
      </c>
      <c r="J104" s="219">
        <f>VLOOKUP($D104,result!$A$2:$AW$212,J$5,FALSE)</f>
        <v>32432.860990000001</v>
      </c>
      <c r="K104" s="138">
        <f>VLOOKUP($D104,result!$A$2:$AW$212,K$5,FALSE)</f>
        <v>32591.592079999999</v>
      </c>
      <c r="L104" s="138">
        <f>VLOOKUP($D104,result!$A$2:$AW$212,L$5,FALSE)</f>
        <v>32745.139589999999</v>
      </c>
      <c r="M104" s="138">
        <f>VLOOKUP($D104,result!$A$2:$AW$212,M$5,FALSE)</f>
        <v>32886.935080000003</v>
      </c>
      <c r="N104" s="220">
        <f>VLOOKUP($D104,result!$A$2:$AW$212,N$5,FALSE)</f>
        <v>33008.921569999999</v>
      </c>
      <c r="O104" s="219">
        <f>VLOOKUP($D104,result!$A$2:$AW$212,O$5,FALSE)</f>
        <v>33104.286979999997</v>
      </c>
      <c r="P104" s="138">
        <f>VLOOKUP($D104,result!$A$2:$AW$212,P$5,FALSE)</f>
        <v>33168.418100000003</v>
      </c>
      <c r="Q104" s="138">
        <f>VLOOKUP($D104,result!$A$2:$AW$212,Q$5,FALSE)</f>
        <v>33198.32836</v>
      </c>
      <c r="R104" s="138">
        <f>VLOOKUP($D104,result!$A$2:$AW$212,R$5,FALSE)</f>
        <v>33191.072390000001</v>
      </c>
      <c r="S104" s="220">
        <f>VLOOKUP($D104,result!$A$2:$AW$212,S$5,FALSE)</f>
        <v>33143.876669999998</v>
      </c>
      <c r="T104" s="232">
        <f>VLOOKUP($D104,result!$A$2:$AW$212,T$5,FALSE)</f>
        <v>32353.530409999999</v>
      </c>
      <c r="U104" s="232">
        <f>VLOOKUP($D104,result!$A$2:$AW$212,U$5,FALSE)</f>
        <v>30540.805329999999</v>
      </c>
      <c r="V104" s="232">
        <f>VLOOKUP($D104,result!$A$2:$AW$212,V$5,FALSE)</f>
        <v>27794.637480000001</v>
      </c>
      <c r="W104" s="232">
        <f>VLOOKUP($D104,result!$A$2:$AW$212,W$5,FALSE)</f>
        <v>24344.176810000001</v>
      </c>
      <c r="AG104" s="18"/>
      <c r="AH104" s="164"/>
      <c r="AI104" s="164"/>
      <c r="AJ104" s="164"/>
      <c r="AK104" s="164"/>
      <c r="AL104" s="164"/>
    </row>
    <row r="105" spans="2:41" x14ac:dyDescent="0.25">
      <c r="C105" s="80" t="s">
        <v>29</v>
      </c>
      <c r="D105" s="130" t="s">
        <v>125</v>
      </c>
      <c r="E105" s="142">
        <f>VLOOKUP($D105,result!$A$2:$AW$212,E$5,FALSE)</f>
        <v>14.301015359999999</v>
      </c>
      <c r="F105" s="142">
        <f>VLOOKUP($D105,result!$A$2:$AW$212,F$5,FALSE)</f>
        <v>552.3393638</v>
      </c>
      <c r="G105" s="221">
        <f>VLOOKUP($D105,result!$A$2:$AW$212,G$5,FALSE)</f>
        <v>776.11757780000005</v>
      </c>
      <c r="H105" s="142">
        <f>VLOOKUP($D105,result!$A$2:$AW$212,H$5,FALSE)</f>
        <v>872.60767520000002</v>
      </c>
      <c r="I105" s="222">
        <f>VLOOKUP($D105,result!$A$2:$AW$212,I$5,FALSE)</f>
        <v>979.3064273</v>
      </c>
      <c r="J105" s="221">
        <f>VLOOKUP($D105,result!$A$2:$AW$212,J$5,FALSE)</f>
        <v>1094.551604</v>
      </c>
      <c r="K105" s="142">
        <f>VLOOKUP($D105,result!$A$2:$AW$212,K$5,FALSE)</f>
        <v>1216.639332</v>
      </c>
      <c r="L105" s="142">
        <f>VLOOKUP($D105,result!$A$2:$AW$212,L$5,FALSE)</f>
        <v>1344.011996</v>
      </c>
      <c r="M105" s="142">
        <f>VLOOKUP($D105,result!$A$2:$AW$212,M$5,FALSE)</f>
        <v>1474.806773</v>
      </c>
      <c r="N105" s="222">
        <f>VLOOKUP($D105,result!$A$2:$AW$212,N$5,FALSE)</f>
        <v>1607.366029</v>
      </c>
      <c r="O105" s="221">
        <f>VLOOKUP($D105,result!$A$2:$AW$212,O$5,FALSE)</f>
        <v>1740.188807</v>
      </c>
      <c r="P105" s="142">
        <f>VLOOKUP($D105,result!$A$2:$AW$212,P$5,FALSE)</f>
        <v>1872.064136</v>
      </c>
      <c r="Q105" s="142">
        <f>VLOOKUP($D105,result!$A$2:$AW$212,Q$5,FALSE)</f>
        <v>2002.0621100000001</v>
      </c>
      <c r="R105" s="142">
        <f>VLOOKUP($D105,result!$A$2:$AW$212,R$5,FALSE)</f>
        <v>2129.3848280000002</v>
      </c>
      <c r="S105" s="222">
        <f>VLOOKUP($D105,result!$A$2:$AW$212,S$5,FALSE)</f>
        <v>2253.3676810000002</v>
      </c>
      <c r="T105" s="233">
        <f>VLOOKUP($D105,result!$A$2:$AW$212,T$5,FALSE)</f>
        <v>2793.7648610000001</v>
      </c>
      <c r="U105" s="233">
        <f>VLOOKUP($D105,result!$A$2:$AW$212,U$5,FALSE)</f>
        <v>3181.0964880000001</v>
      </c>
      <c r="V105" s="233">
        <f>VLOOKUP($D105,result!$A$2:$AW$212,V$5,FALSE)</f>
        <v>3393.7356460000001</v>
      </c>
      <c r="W105" s="233">
        <f>VLOOKUP($D105,result!$A$2:$AW$212,W$5,FALSE)</f>
        <v>3413.4770149999999</v>
      </c>
      <c r="AG105" s="18"/>
      <c r="AH105" s="164"/>
      <c r="AI105" s="164"/>
      <c r="AJ105" s="164"/>
      <c r="AK105" s="164"/>
      <c r="AL105" s="164"/>
    </row>
    <row r="106" spans="2:41" x14ac:dyDescent="0.25">
      <c r="C106" s="80" t="s">
        <v>30</v>
      </c>
      <c r="D106" s="130" t="s">
        <v>126</v>
      </c>
      <c r="E106" s="142">
        <f>VLOOKUP($D106,result!$A$2:$AW$212,E$5,FALSE)</f>
        <v>1547.1713669999999</v>
      </c>
      <c r="F106" s="142">
        <f>VLOOKUP($D106,result!$A$2:$AW$212,F$5,FALSE)</f>
        <v>3995.9941789999998</v>
      </c>
      <c r="G106" s="221">
        <f>VLOOKUP($D106,result!$A$2:$AW$212,G$5,FALSE)</f>
        <v>4494.4609140000002</v>
      </c>
      <c r="H106" s="142">
        <f>VLOOKUP($D106,result!$A$2:$AW$212,H$5,FALSE)</f>
        <v>4661.0260269999999</v>
      </c>
      <c r="I106" s="222">
        <f>VLOOKUP($D106,result!$A$2:$AW$212,I$5,FALSE)</f>
        <v>4816.7163140000002</v>
      </c>
      <c r="J106" s="221">
        <f>VLOOKUP($D106,result!$A$2:$AW$212,J$5,FALSE)</f>
        <v>4968.187911</v>
      </c>
      <c r="K106" s="142">
        <f>VLOOKUP($D106,result!$A$2:$AW$212,K$5,FALSE)</f>
        <v>5113.5770759999996</v>
      </c>
      <c r="L106" s="142">
        <f>VLOOKUP($D106,result!$A$2:$AW$212,L$5,FALSE)</f>
        <v>5250.797028</v>
      </c>
      <c r="M106" s="142">
        <f>VLOOKUP($D106,result!$A$2:$AW$212,M$5,FALSE)</f>
        <v>5378.9069440000003</v>
      </c>
      <c r="N106" s="222">
        <f>VLOOKUP($D106,result!$A$2:$AW$212,N$5,FALSE)</f>
        <v>5496.4956570000004</v>
      </c>
      <c r="O106" s="221">
        <f>VLOOKUP($D106,result!$A$2:$AW$212,O$5,FALSE)</f>
        <v>5602.4064850000004</v>
      </c>
      <c r="P106" s="142">
        <f>VLOOKUP($D106,result!$A$2:$AW$212,P$5,FALSE)</f>
        <v>5695.9415230000004</v>
      </c>
      <c r="Q106" s="142">
        <f>VLOOKUP($D106,result!$A$2:$AW$212,Q$5,FALSE)</f>
        <v>5776.7542400000002</v>
      </c>
      <c r="R106" s="142">
        <f>VLOOKUP($D106,result!$A$2:$AW$212,R$5,FALSE)</f>
        <v>5844.5289400000001</v>
      </c>
      <c r="S106" s="222">
        <f>VLOOKUP($D106,result!$A$2:$AW$212,S$5,FALSE)</f>
        <v>5899.0004339999996</v>
      </c>
      <c r="T106" s="233">
        <f>VLOOKUP($D106,result!$A$2:$AW$212,T$5,FALSE)</f>
        <v>5997.5467930000004</v>
      </c>
      <c r="U106" s="233">
        <f>VLOOKUP($D106,result!$A$2:$AW$212,U$5,FALSE)</f>
        <v>5807.7719290000005</v>
      </c>
      <c r="V106" s="233">
        <f>VLOOKUP($D106,result!$A$2:$AW$212,V$5,FALSE)</f>
        <v>5366.7073440000004</v>
      </c>
      <c r="W106" s="233">
        <f>VLOOKUP($D106,result!$A$2:$AW$212,W$5,FALSE)</f>
        <v>4735.3480460000001</v>
      </c>
    </row>
    <row r="107" spans="2:41" x14ac:dyDescent="0.25">
      <c r="C107" s="80" t="s">
        <v>31</v>
      </c>
      <c r="D107" s="130" t="s">
        <v>127</v>
      </c>
      <c r="E107" s="142">
        <f>VLOOKUP($D107,result!$A$2:$AW$212,E$5,FALSE)</f>
        <v>3662.0526359999999</v>
      </c>
      <c r="F107" s="142">
        <f>VLOOKUP($D107,result!$A$2:$AW$212,F$5,FALSE)</f>
        <v>6641.2641919999996</v>
      </c>
      <c r="G107" s="221">
        <f>VLOOKUP($D107,result!$A$2:$AW$212,G$5,FALSE)</f>
        <v>7195.5875480000004</v>
      </c>
      <c r="H107" s="142">
        <f>VLOOKUP($D107,result!$A$2:$AW$212,H$5,FALSE)</f>
        <v>7380.7369280000003</v>
      </c>
      <c r="I107" s="222">
        <f>VLOOKUP($D107,result!$A$2:$AW$212,I$5,FALSE)</f>
        <v>7549.2536170000003</v>
      </c>
      <c r="J107" s="221">
        <f>VLOOKUP($D107,result!$A$2:$AW$212,J$5,FALSE)</f>
        <v>7710.2686970000004</v>
      </c>
      <c r="K107" s="142">
        <f>VLOOKUP($D107,result!$A$2:$AW$212,K$5,FALSE)</f>
        <v>7861.3989140000003</v>
      </c>
      <c r="L107" s="142">
        <f>VLOOKUP($D107,result!$A$2:$AW$212,L$5,FALSE)</f>
        <v>7999.9386450000002</v>
      </c>
      <c r="M107" s="142">
        <f>VLOOKUP($D107,result!$A$2:$AW$212,M$5,FALSE)</f>
        <v>8124.9800480000004</v>
      </c>
      <c r="N107" s="222">
        <f>VLOOKUP($D107,result!$A$2:$AW$212,N$5,FALSE)</f>
        <v>8235.0725210000001</v>
      </c>
      <c r="O107" s="221">
        <f>VLOOKUP($D107,result!$A$2:$AW$212,O$5,FALSE)</f>
        <v>8329.0814750000009</v>
      </c>
      <c r="P107" s="142">
        <f>VLOOKUP($D107,result!$A$2:$AW$212,P$5,FALSE)</f>
        <v>8406.44175</v>
      </c>
      <c r="Q107" s="142">
        <f>VLOOKUP($D107,result!$A$2:$AW$212,Q$5,FALSE)</f>
        <v>8466.9870680000004</v>
      </c>
      <c r="R107" s="142">
        <f>VLOOKUP($D107,result!$A$2:$AW$212,R$5,FALSE)</f>
        <v>8510.5085089999902</v>
      </c>
      <c r="S107" s="222">
        <f>VLOOKUP($D107,result!$A$2:$AW$212,S$5,FALSE)</f>
        <v>8536.7903299999998</v>
      </c>
      <c r="T107" s="233">
        <f>VLOOKUP($D107,result!$A$2:$AW$212,T$5,FALSE)</f>
        <v>8445.0667780000003</v>
      </c>
      <c r="U107" s="233">
        <f>VLOOKUP($D107,result!$A$2:$AW$212,U$5,FALSE)</f>
        <v>7986.1193709999998</v>
      </c>
      <c r="V107" s="233">
        <f>VLOOKUP($D107,result!$A$2:$AW$212,V$5,FALSE)</f>
        <v>7222.0017239999997</v>
      </c>
      <c r="W107" s="233">
        <f>VLOOKUP($D107,result!$A$2:$AW$212,W$5,FALSE)</f>
        <v>6249.0994280000004</v>
      </c>
    </row>
    <row r="108" spans="2:41" x14ac:dyDescent="0.25">
      <c r="C108" s="80" t="s">
        <v>32</v>
      </c>
      <c r="D108" s="130" t="s">
        <v>128</v>
      </c>
      <c r="E108" s="142">
        <f>VLOOKUP($D108,result!$A$2:$AW$212,E$5,FALSE)</f>
        <v>5126.8649009999999</v>
      </c>
      <c r="F108" s="142">
        <f>VLOOKUP($D108,result!$A$2:$AW$212,F$5,FALSE)</f>
        <v>7182.0448939999997</v>
      </c>
      <c r="G108" s="221">
        <f>VLOOKUP($D108,result!$A$2:$AW$212,G$5,FALSE)</f>
        <v>7513.9918449999996</v>
      </c>
      <c r="H108" s="142">
        <f>VLOOKUP($D108,result!$A$2:$AW$212,H$5,FALSE)</f>
        <v>7630.3216670000002</v>
      </c>
      <c r="I108" s="222">
        <f>VLOOKUP($D108,result!$A$2:$AW$212,I$5,FALSE)</f>
        <v>7732.8776349999998</v>
      </c>
      <c r="J108" s="221">
        <f>VLOOKUP($D108,result!$A$2:$AW$212,J$5,FALSE)</f>
        <v>7830.1127210000004</v>
      </c>
      <c r="K108" s="142">
        <f>VLOOKUP($D108,result!$A$2:$AW$212,K$5,FALSE)</f>
        <v>7919.7774079999999</v>
      </c>
      <c r="L108" s="142">
        <f>VLOOKUP($D108,result!$A$2:$AW$212,L$5,FALSE)</f>
        <v>7999.3164489999999</v>
      </c>
      <c r="M108" s="142">
        <f>VLOOKUP($D108,result!$A$2:$AW$212,M$5,FALSE)</f>
        <v>8067.9537440000004</v>
      </c>
      <c r="N108" s="222">
        <f>VLOOKUP($D108,result!$A$2:$AW$212,N$5,FALSE)</f>
        <v>8124.4331700000002</v>
      </c>
      <c r="O108" s="221">
        <f>VLOOKUP($D108,result!$A$2:$AW$212,O$5,FALSE)</f>
        <v>8167.7795139999998</v>
      </c>
      <c r="P108" s="142">
        <f>VLOOKUP($D108,result!$A$2:$AW$212,P$5,FALSE)</f>
        <v>8197.5211149999996</v>
      </c>
      <c r="Q108" s="142">
        <f>VLOOKUP($D108,result!$A$2:$AW$212,Q$5,FALSE)</f>
        <v>8213.5246929999994</v>
      </c>
      <c r="R108" s="142">
        <f>VLOOKUP($D108,result!$A$2:$AW$212,R$5,FALSE)</f>
        <v>8215.5903679999901</v>
      </c>
      <c r="S108" s="222">
        <f>VLOOKUP($D108,result!$A$2:$AW$212,S$5,FALSE)</f>
        <v>8203.4889500000008</v>
      </c>
      <c r="T108" s="233">
        <f>VLOOKUP($D108,result!$A$2:$AW$212,T$5,FALSE)</f>
        <v>7961.6694589999997</v>
      </c>
      <c r="U108" s="233">
        <f>VLOOKUP($D108,result!$A$2:$AW$212,U$5,FALSE)</f>
        <v>7417.2204879999999</v>
      </c>
      <c r="V108" s="233">
        <f>VLOOKUP($D108,result!$A$2:$AW$212,V$5,FALSE)</f>
        <v>6625.4934290000001</v>
      </c>
      <c r="W108" s="233">
        <f>VLOOKUP($D108,result!$A$2:$AW$212,W$5,FALSE)</f>
        <v>5674.9984169999998</v>
      </c>
    </row>
    <row r="109" spans="2:41" x14ac:dyDescent="0.25">
      <c r="C109" s="80" t="s">
        <v>33</v>
      </c>
      <c r="D109" s="130" t="s">
        <v>129</v>
      </c>
      <c r="E109" s="142">
        <f>VLOOKUP($D109,result!$A$2:$AW$212,E$5,FALSE)</f>
        <v>13309.29652</v>
      </c>
      <c r="F109" s="142">
        <f>VLOOKUP($D109,result!$A$2:$AW$212,F$5,FALSE)</f>
        <v>9249.3111129999998</v>
      </c>
      <c r="G109" s="221">
        <f>VLOOKUP($D109,result!$A$2:$AW$212,G$5,FALSE)</f>
        <v>8320.5675659999997</v>
      </c>
      <c r="H109" s="142">
        <f>VLOOKUP($D109,result!$A$2:$AW$212,H$5,FALSE)</f>
        <v>8066.0698480000001</v>
      </c>
      <c r="I109" s="222">
        <f>VLOOKUP($D109,result!$A$2:$AW$212,I$5,FALSE)</f>
        <v>7826.1778979999999</v>
      </c>
      <c r="J109" s="221">
        <f>VLOOKUP($D109,result!$A$2:$AW$212,J$5,FALSE)</f>
        <v>7603.8356809999996</v>
      </c>
      <c r="K109" s="142">
        <f>VLOOKUP($D109,result!$A$2:$AW$212,K$5,FALSE)</f>
        <v>7396.4193560000003</v>
      </c>
      <c r="L109" s="142">
        <f>VLOOKUP($D109,result!$A$2:$AW$212,L$5,FALSE)</f>
        <v>7201.2254640000001</v>
      </c>
      <c r="M109" s="142">
        <f>VLOOKUP($D109,result!$A$2:$AW$212,M$5,FALSE)</f>
        <v>7016.7074839999996</v>
      </c>
      <c r="N109" s="222">
        <f>VLOOKUP($D109,result!$A$2:$AW$212,N$5,FALSE)</f>
        <v>6841.1726479999998</v>
      </c>
      <c r="O109" s="221">
        <f>VLOOKUP($D109,result!$A$2:$AW$212,O$5,FALSE)</f>
        <v>6673.1329640000004</v>
      </c>
      <c r="P109" s="142">
        <f>VLOOKUP($D109,result!$A$2:$AW$212,P$5,FALSE)</f>
        <v>6511.4140820000002</v>
      </c>
      <c r="Q109" s="142">
        <f>VLOOKUP($D109,result!$A$2:$AW$212,Q$5,FALSE)</f>
        <v>6355.0581709999997</v>
      </c>
      <c r="R109" s="142">
        <f>VLOOKUP($D109,result!$A$2:$AW$212,R$5,FALSE)</f>
        <v>6203.1062259999999</v>
      </c>
      <c r="S109" s="222">
        <f>VLOOKUP($D109,result!$A$2:$AW$212,S$5,FALSE)</f>
        <v>6054.6214030000001</v>
      </c>
      <c r="T109" s="233">
        <f>VLOOKUP($D109,result!$A$2:$AW$212,T$5,FALSE)</f>
        <v>5355.1787219999997</v>
      </c>
      <c r="U109" s="233">
        <f>VLOOKUP($D109,result!$A$2:$AW$212,U$5,FALSE)</f>
        <v>4674.0479910000004</v>
      </c>
      <c r="V109" s="233">
        <f>VLOOKUP($D109,result!$A$2:$AW$212,V$5,FALSE)</f>
        <v>3989.6057940000001</v>
      </c>
      <c r="W109" s="233">
        <f>VLOOKUP($D109,result!$A$2:$AW$212,W$5,FALSE)</f>
        <v>3313.4159949999998</v>
      </c>
    </row>
    <row r="110" spans="2:41" ht="23.25" x14ac:dyDescent="0.35">
      <c r="B110" s="1"/>
      <c r="C110" s="80" t="s">
        <v>34</v>
      </c>
      <c r="D110" s="130" t="s">
        <v>130</v>
      </c>
      <c r="E110" s="142">
        <f>VLOOKUP($D110,result!$A$2:$AW$212,E$5,FALSE)</f>
        <v>4694.5509089999996</v>
      </c>
      <c r="F110" s="142">
        <f>VLOOKUP($D110,result!$A$2:$AW$212,F$5,FALSE)</f>
        <v>3098.6757769999999</v>
      </c>
      <c r="G110" s="221">
        <f>VLOOKUP($D110,result!$A$2:$AW$212,G$5,FALSE)</f>
        <v>2714.3839979999998</v>
      </c>
      <c r="H110" s="142">
        <f>VLOOKUP($D110,result!$A$2:$AW$212,H$5,FALSE)</f>
        <v>2605.105857</v>
      </c>
      <c r="I110" s="222">
        <f>VLOOKUP($D110,result!$A$2:$AW$212,I$5,FALSE)</f>
        <v>2501.4621050000001</v>
      </c>
      <c r="J110" s="221">
        <f>VLOOKUP($D110,result!$A$2:$AW$212,J$5,FALSE)</f>
        <v>2404.153585</v>
      </c>
      <c r="K110" s="142">
        <f>VLOOKUP($D110,result!$A$2:$AW$212,K$5,FALSE)</f>
        <v>2312.5273579999998</v>
      </c>
      <c r="L110" s="142">
        <f>VLOOKUP($D110,result!$A$2:$AW$212,L$5,FALSE)</f>
        <v>2225.8923890000001</v>
      </c>
      <c r="M110" s="142">
        <f>VLOOKUP($D110,result!$A$2:$AW$212,M$5,FALSE)</f>
        <v>2143.8803830000002</v>
      </c>
      <c r="N110" s="222">
        <f>VLOOKUP($D110,result!$A$2:$AW$212,N$5,FALSE)</f>
        <v>2066.0813979999998</v>
      </c>
      <c r="O110" s="221">
        <f>VLOOKUP($D110,result!$A$2:$AW$212,O$5,FALSE)</f>
        <v>1992.114662</v>
      </c>
      <c r="P110" s="142">
        <f>VLOOKUP($D110,result!$A$2:$AW$212,P$5,FALSE)</f>
        <v>1921.655323</v>
      </c>
      <c r="Q110" s="142">
        <f>VLOOKUP($D110,result!$A$2:$AW$212,Q$5,FALSE)</f>
        <v>1854.4128679999999</v>
      </c>
      <c r="R110" s="142">
        <f>VLOOKUP($D110,result!$A$2:$AW$212,R$5,FALSE)</f>
        <v>1790.083871</v>
      </c>
      <c r="S110" s="222">
        <f>VLOOKUP($D110,result!$A$2:$AW$212,S$5,FALSE)</f>
        <v>1728.3624339999999</v>
      </c>
      <c r="T110" s="233">
        <f>VLOOKUP($D110,result!$A$2:$AW$212,T$5,FALSE)</f>
        <v>1453.8421900000001</v>
      </c>
      <c r="U110" s="233">
        <f>VLOOKUP($D110,result!$A$2:$AW$212,U$5,FALSE)</f>
        <v>1216.628191</v>
      </c>
      <c r="V110" s="233">
        <f>VLOOKUP($D110,result!$A$2:$AW$212,V$5,FALSE)</f>
        <v>1004.5350560000001</v>
      </c>
      <c r="W110" s="233">
        <f>VLOOKUP($D110,result!$A$2:$AW$212,W$5,FALSE)</f>
        <v>814.13587640000003</v>
      </c>
      <c r="AF110" s="73"/>
      <c r="AG110" s="14"/>
    </row>
    <row r="111" spans="2:41" x14ac:dyDescent="0.25">
      <c r="C111" s="132" t="s">
        <v>35</v>
      </c>
      <c r="D111" s="143" t="s">
        <v>131</v>
      </c>
      <c r="E111" s="144">
        <f>VLOOKUP($D111,result!$A$2:$AW$212,E$5,FALSE)</f>
        <v>2150.9554880000001</v>
      </c>
      <c r="F111" s="144">
        <f>VLOOKUP($D111,result!$A$2:$AW$212,F$5,FALSE)</f>
        <v>1205.6210679999999</v>
      </c>
      <c r="G111" s="223">
        <f>VLOOKUP($D111,result!$A$2:$AW$212,G$5,FALSE)</f>
        <v>994.4450501</v>
      </c>
      <c r="H111" s="144">
        <f>VLOOKUP($D111,result!$A$2:$AW$212,H$5,FALSE)</f>
        <v>933.2647422</v>
      </c>
      <c r="I111" s="224">
        <f>VLOOKUP($D111,result!$A$2:$AW$212,I$5,FALSE)</f>
        <v>875.68211459999998</v>
      </c>
      <c r="J111" s="223">
        <f>VLOOKUP($D111,result!$A$2:$AW$212,J$5,FALSE)</f>
        <v>821.75079210000001</v>
      </c>
      <c r="K111" s="144">
        <f>VLOOKUP($D111,result!$A$2:$AW$212,K$5,FALSE)</f>
        <v>771.25263310000003</v>
      </c>
      <c r="L111" s="144">
        <f>VLOOKUP($D111,result!$A$2:$AW$212,L$5,FALSE)</f>
        <v>723.95762230000003</v>
      </c>
      <c r="M111" s="144">
        <f>VLOOKUP($D111,result!$A$2:$AW$212,M$5,FALSE)</f>
        <v>679.69970179999996</v>
      </c>
      <c r="N111" s="224">
        <f>VLOOKUP($D111,result!$A$2:$AW$212,N$5,FALSE)</f>
        <v>638.30014600000004</v>
      </c>
      <c r="O111" s="223">
        <f>VLOOKUP($D111,result!$A$2:$AW$212,O$5,FALSE)</f>
        <v>599.5830674</v>
      </c>
      <c r="P111" s="144">
        <f>VLOOKUP($D111,result!$A$2:$AW$212,P$5,FALSE)</f>
        <v>563.38017400000001</v>
      </c>
      <c r="Q111" s="144">
        <f>VLOOKUP($D111,result!$A$2:$AW$212,Q$5,FALSE)</f>
        <v>529.52920689999996</v>
      </c>
      <c r="R111" s="144">
        <f>VLOOKUP($D111,result!$A$2:$AW$212,R$5,FALSE)</f>
        <v>497.8696435</v>
      </c>
      <c r="S111" s="224">
        <f>VLOOKUP($D111,result!$A$2:$AW$212,S$5,FALSE)</f>
        <v>468.24543540000002</v>
      </c>
      <c r="T111" s="234">
        <f>VLOOKUP($D111,result!$A$2:$AW$212,T$5,FALSE)</f>
        <v>346.4616115</v>
      </c>
      <c r="U111" s="234">
        <f>VLOOKUP($D111,result!$A$2:$AW$212,U$5,FALSE)</f>
        <v>257.92086920000003</v>
      </c>
      <c r="V111" s="234">
        <f>VLOOKUP($D111,result!$A$2:$AW$212,V$5,FALSE)</f>
        <v>192.55848330000001</v>
      </c>
      <c r="W111" s="234">
        <f>VLOOKUP($D111,result!$A$2:$AW$212,W$5,FALSE)</f>
        <v>143.7020378</v>
      </c>
    </row>
    <row r="112" spans="2:41" s="4" customFormat="1" x14ac:dyDescent="0.25">
      <c r="Y112" s="8"/>
      <c r="Z112" s="8"/>
      <c r="AA112" s="8"/>
      <c r="AB112" s="8"/>
      <c r="AC112" s="8"/>
      <c r="AD112" s="8"/>
      <c r="AE112" s="8"/>
      <c r="AF112" s="8"/>
      <c r="AG112" s="110"/>
      <c r="AH112" s="262"/>
      <c r="AI112" s="262"/>
      <c r="AJ112" s="262"/>
      <c r="AK112" s="262"/>
      <c r="AL112" s="262"/>
      <c r="AM112" s="8"/>
      <c r="AN112" s="8"/>
      <c r="AO112" s="8"/>
    </row>
    <row r="113" spans="3:41" s="4" customFormat="1" x14ac:dyDescent="0.25">
      <c r="Y113" s="8"/>
      <c r="Z113" s="8"/>
      <c r="AA113" s="8"/>
      <c r="AB113" s="8"/>
      <c r="AC113" s="8"/>
      <c r="AD113" s="8"/>
      <c r="AE113" s="8"/>
      <c r="AF113" s="8"/>
      <c r="AG113" s="137"/>
      <c r="AH113" s="263"/>
      <c r="AI113" s="263"/>
      <c r="AJ113" s="263"/>
      <c r="AK113" s="263"/>
      <c r="AL113" s="263"/>
      <c r="AM113" s="8"/>
      <c r="AN113" s="8"/>
      <c r="AO113" s="8"/>
    </row>
    <row r="114" spans="3:41" x14ac:dyDescent="0.25">
      <c r="C114" s="110"/>
      <c r="D114" s="15"/>
      <c r="E114" s="124">
        <v>2006</v>
      </c>
      <c r="F114" s="124">
        <v>2015</v>
      </c>
      <c r="G114" s="38">
        <v>2018</v>
      </c>
      <c r="H114" s="5">
        <v>2019</v>
      </c>
      <c r="I114" s="189">
        <v>2020</v>
      </c>
      <c r="J114" s="197">
        <v>2021</v>
      </c>
      <c r="K114" s="48">
        <v>2022</v>
      </c>
      <c r="L114" s="5">
        <v>2023</v>
      </c>
      <c r="M114" s="48">
        <v>2024</v>
      </c>
      <c r="N114" s="189">
        <v>2025</v>
      </c>
      <c r="O114" s="197">
        <v>2026</v>
      </c>
      <c r="P114" s="5">
        <v>2027</v>
      </c>
      <c r="Q114" s="48">
        <v>2028</v>
      </c>
      <c r="R114" s="48">
        <v>2029</v>
      </c>
      <c r="S114" s="189">
        <v>2030</v>
      </c>
      <c r="T114" s="199">
        <v>2035</v>
      </c>
      <c r="U114" s="199">
        <v>2040</v>
      </c>
      <c r="V114" s="199">
        <v>2045</v>
      </c>
      <c r="W114" s="199">
        <v>2050</v>
      </c>
      <c r="AG114" s="74"/>
      <c r="AH114" s="47"/>
      <c r="AI114" s="47"/>
      <c r="AJ114" s="47"/>
      <c r="AK114" s="47"/>
      <c r="AL114" s="47"/>
    </row>
    <row r="115" spans="3:41" x14ac:dyDescent="0.25">
      <c r="C115" s="125" t="s">
        <v>421</v>
      </c>
      <c r="D115" s="125" t="s">
        <v>143</v>
      </c>
      <c r="E115" s="126">
        <f>VLOOKUP($D115,result!$A$2:$AW$212,E$5,FALSE)</f>
        <v>2373</v>
      </c>
      <c r="F115" s="126">
        <f>VLOOKUP($D115,result!$A$2:$AW$212,F$5,FALSE)</f>
        <v>2270.6972580000001</v>
      </c>
      <c r="G115" s="205">
        <f>VLOOKUP($D115,result!$A$2:$AW$212,G$5,FALSE)</f>
        <v>2663.8806509999999</v>
      </c>
      <c r="H115" s="126">
        <f>VLOOKUP($D115,result!$A$2:$AW$212,H$5,FALSE)</f>
        <v>2706.1543109999998</v>
      </c>
      <c r="I115" s="206">
        <f>VLOOKUP($D115,result!$A$2:$AW$212,I$5,FALSE)</f>
        <v>2729.6031750000002</v>
      </c>
      <c r="J115" s="205">
        <f>VLOOKUP($D115,result!$A$2:$AW$212,J$5,FALSE)</f>
        <v>2782.65697</v>
      </c>
      <c r="K115" s="126">
        <f>VLOOKUP($D115,result!$A$2:$AW$212,K$5,FALSE)</f>
        <v>2828.649101</v>
      </c>
      <c r="L115" s="126">
        <f>VLOOKUP($D115,result!$A$2:$AW$212,L$5,FALSE)</f>
        <v>2866.0296360000002</v>
      </c>
      <c r="M115" s="126">
        <f>VLOOKUP($D115,result!$A$2:$AW$212,M$5,FALSE)</f>
        <v>2900.193276</v>
      </c>
      <c r="N115" s="206">
        <f>VLOOKUP($D115,result!$A$2:$AW$212,N$5,FALSE)</f>
        <v>2929.2275049999998</v>
      </c>
      <c r="O115" s="205">
        <f>VLOOKUP($D115,result!$A$2:$AW$212,O$5,FALSE)</f>
        <v>2953.9822389999999</v>
      </c>
      <c r="P115" s="126">
        <f>VLOOKUP($D115,result!$A$2:$AW$212,P$5,FALSE)</f>
        <v>2976.5064339999999</v>
      </c>
      <c r="Q115" s="126">
        <f>VLOOKUP($D115,result!$A$2:$AW$212,Q$5,FALSE)</f>
        <v>2998.5088009999999</v>
      </c>
      <c r="R115" s="126">
        <f>VLOOKUP($D115,result!$A$2:$AW$212,R$5,FALSE)</f>
        <v>3020.1146440000002</v>
      </c>
      <c r="S115" s="206">
        <f>VLOOKUP($D115,result!$A$2:$AW$212,S$5,FALSE)</f>
        <v>3041.6166050000002</v>
      </c>
      <c r="T115" s="225">
        <f>VLOOKUP($D115,result!$A$2:$AW$212,T$5,FALSE)</f>
        <v>3173.7537269999998</v>
      </c>
      <c r="U115" s="225">
        <f>VLOOKUP($D115,result!$A$2:$AW$212,U$5,FALSE)</f>
        <v>3306.8707140000001</v>
      </c>
      <c r="V115" s="225">
        <f>VLOOKUP($D115,result!$A$2:$AW$212,V$5,FALSE)</f>
        <v>3478.0057400000001</v>
      </c>
      <c r="W115" s="225">
        <f>VLOOKUP($D115,result!$A$2:$AW$212,W$5,FALSE)</f>
        <v>3691.2619020000002</v>
      </c>
      <c r="AG115" s="74"/>
      <c r="AH115" s="47"/>
      <c r="AI115" s="47"/>
      <c r="AJ115" s="47"/>
      <c r="AK115" s="47"/>
      <c r="AL115" s="47"/>
    </row>
    <row r="116" spans="3:41" x14ac:dyDescent="0.25">
      <c r="C116" s="127" t="s">
        <v>241</v>
      </c>
      <c r="D116" s="128" t="s">
        <v>152</v>
      </c>
      <c r="E116" s="145">
        <f t="shared" ref="E116:W116" si="36">E74/E$73</f>
        <v>6.5422470712178681E-4</v>
      </c>
      <c r="F116" s="145">
        <f t="shared" si="36"/>
        <v>1.1722922087573154E-2</v>
      </c>
      <c r="G116" s="252">
        <f t="shared" si="36"/>
        <v>2.222887237751103E-2</v>
      </c>
      <c r="H116" s="145">
        <f t="shared" si="36"/>
        <v>2.7921597269181007E-2</v>
      </c>
      <c r="I116" s="253">
        <f t="shared" si="36"/>
        <v>3.4943458120061721E-2</v>
      </c>
      <c r="J116" s="252">
        <f t="shared" si="36"/>
        <v>4.2799008963005598E-2</v>
      </c>
      <c r="K116" s="145">
        <f t="shared" si="36"/>
        <v>5.1600589676676203E-2</v>
      </c>
      <c r="L116" s="145">
        <f t="shared" si="36"/>
        <v>6.1468816716729859E-2</v>
      </c>
      <c r="M116" s="145">
        <f t="shared" si="36"/>
        <v>7.2456516653202532E-2</v>
      </c>
      <c r="N116" s="253">
        <f t="shared" si="36"/>
        <v>8.4645680022043909E-2</v>
      </c>
      <c r="O116" s="252">
        <f t="shared" si="36"/>
        <v>9.8114727425752807E-2</v>
      </c>
      <c r="P116" s="145">
        <f t="shared" si="36"/>
        <v>0.11293985437425734</v>
      </c>
      <c r="Q116" s="145">
        <f t="shared" si="36"/>
        <v>0.12919711803774026</v>
      </c>
      <c r="R116" s="145">
        <f t="shared" si="36"/>
        <v>0.14696234051305768</v>
      </c>
      <c r="S116" s="253">
        <f t="shared" si="36"/>
        <v>0.16630941949371689</v>
      </c>
      <c r="T116" s="247">
        <f t="shared" si="36"/>
        <v>0.27612547695324063</v>
      </c>
      <c r="U116" s="247">
        <f t="shared" si="36"/>
        <v>0.40470667883510125</v>
      </c>
      <c r="V116" s="247">
        <f t="shared" si="36"/>
        <v>0.54109991348087882</v>
      </c>
      <c r="W116" s="247">
        <f t="shared" si="36"/>
        <v>0.66969997026236472</v>
      </c>
      <c r="AG116" s="74"/>
      <c r="AH116" s="47"/>
      <c r="AI116" s="47"/>
      <c r="AJ116" s="47"/>
      <c r="AK116" s="47"/>
      <c r="AL116" s="47"/>
    </row>
    <row r="117" spans="3:41" hidden="1" x14ac:dyDescent="0.25">
      <c r="C117" s="80" t="s">
        <v>29</v>
      </c>
      <c r="D117" s="130" t="s">
        <v>153</v>
      </c>
      <c r="E117" s="146">
        <f t="shared" ref="E117:W117" si="37">E75/E$73</f>
        <v>1.948435554150864E-6</v>
      </c>
      <c r="F117" s="146">
        <f t="shared" si="37"/>
        <v>2.4878821670731057E-4</v>
      </c>
      <c r="G117" s="239">
        <f t="shared" si="37"/>
        <v>5.9821031937064815E-4</v>
      </c>
      <c r="H117" s="146">
        <f t="shared" si="37"/>
        <v>8.1948911264432341E-4</v>
      </c>
      <c r="I117" s="240">
        <f t="shared" si="37"/>
        <v>1.117282694031157E-3</v>
      </c>
      <c r="J117" s="239">
        <f t="shared" si="37"/>
        <v>1.4867544079642701E-3</v>
      </c>
      <c r="K117" s="146">
        <f t="shared" si="37"/>
        <v>1.9399548678766998E-3</v>
      </c>
      <c r="L117" s="146">
        <f t="shared" si="37"/>
        <v>2.4896313605321002E-3</v>
      </c>
      <c r="M117" s="146">
        <f t="shared" si="37"/>
        <v>3.1459900433201335E-3</v>
      </c>
      <c r="N117" s="240">
        <f t="shared" si="37"/>
        <v>3.9203255194068653E-3</v>
      </c>
      <c r="O117" s="239">
        <f t="shared" si="37"/>
        <v>4.8243164640097216E-3</v>
      </c>
      <c r="P117" s="146">
        <f t="shared" si="37"/>
        <v>5.870288621052583E-3</v>
      </c>
      <c r="Q117" s="146">
        <f t="shared" si="37"/>
        <v>7.0714795210634436E-3</v>
      </c>
      <c r="R117" s="146">
        <f t="shared" si="37"/>
        <v>8.4425508252328439E-3</v>
      </c>
      <c r="S117" s="240">
        <f t="shared" si="37"/>
        <v>9.9998356137327819E-3</v>
      </c>
      <c r="T117" s="245">
        <f t="shared" si="37"/>
        <v>2.0285019966201051E-2</v>
      </c>
      <c r="U117" s="245">
        <f t="shared" si="37"/>
        <v>3.5480557798426224E-2</v>
      </c>
      <c r="V117" s="245">
        <f t="shared" si="37"/>
        <v>5.5786567822053101E-2</v>
      </c>
      <c r="W117" s="245">
        <f t="shared" si="37"/>
        <v>8.0138438223449585E-2</v>
      </c>
      <c r="AG117" s="74"/>
      <c r="AH117" s="47"/>
      <c r="AI117" s="47"/>
      <c r="AJ117" s="47"/>
      <c r="AK117" s="47"/>
      <c r="AL117" s="47"/>
    </row>
    <row r="118" spans="3:41" hidden="1" x14ac:dyDescent="0.25">
      <c r="C118" s="80" t="s">
        <v>30</v>
      </c>
      <c r="D118" s="130" t="s">
        <v>154</v>
      </c>
      <c r="E118" s="146">
        <f t="shared" ref="E118:W118" si="38">E76/E$73</f>
        <v>4.4664138221660351E-6</v>
      </c>
      <c r="F118" s="146">
        <f t="shared" si="38"/>
        <v>2.0528051613122615E-4</v>
      </c>
      <c r="G118" s="239">
        <f t="shared" si="38"/>
        <v>4.5908397643149517E-4</v>
      </c>
      <c r="H118" s="146">
        <f t="shared" si="38"/>
        <v>6.1346383620915397E-4</v>
      </c>
      <c r="I118" s="240">
        <f t="shared" si="38"/>
        <v>8.1666369105098935E-4</v>
      </c>
      <c r="J118" s="239">
        <f t="shared" si="38"/>
        <v>1.0624553841431629E-3</v>
      </c>
      <c r="K118" s="146">
        <f t="shared" si="38"/>
        <v>1.357288123734652E-3</v>
      </c>
      <c r="L118" s="146">
        <f t="shared" si="38"/>
        <v>1.7078846287966296E-3</v>
      </c>
      <c r="M118" s="146">
        <f t="shared" si="38"/>
        <v>2.1190625903650981E-3</v>
      </c>
      <c r="N118" s="240">
        <f t="shared" si="38"/>
        <v>2.5962976289887053E-3</v>
      </c>
      <c r="O118" s="239">
        <f t="shared" si="38"/>
        <v>3.1451341762789796E-3</v>
      </c>
      <c r="P118" s="146">
        <f t="shared" si="38"/>
        <v>3.7713163364188453E-3</v>
      </c>
      <c r="Q118" s="146">
        <f t="shared" si="38"/>
        <v>4.4809151720745614E-3</v>
      </c>
      <c r="R118" s="146">
        <f t="shared" si="38"/>
        <v>5.2805400588627456E-3</v>
      </c>
      <c r="S118" s="240">
        <f t="shared" si="38"/>
        <v>6.1773914401680487E-3</v>
      </c>
      <c r="T118" s="245">
        <f t="shared" si="38"/>
        <v>1.1836681595805497E-2</v>
      </c>
      <c r="U118" s="245">
        <f t="shared" si="38"/>
        <v>1.9587836496228951E-2</v>
      </c>
      <c r="V118" s="245">
        <f t="shared" si="38"/>
        <v>2.9087860332283406E-2</v>
      </c>
      <c r="W118" s="245">
        <f t="shared" si="38"/>
        <v>3.9354671100766563E-2</v>
      </c>
      <c r="AG118" s="74"/>
      <c r="AH118" s="47"/>
      <c r="AI118" s="47"/>
      <c r="AJ118" s="47"/>
      <c r="AK118" s="47"/>
      <c r="AL118" s="47"/>
    </row>
    <row r="119" spans="3:41" hidden="1" x14ac:dyDescent="0.25">
      <c r="C119" s="80" t="s">
        <v>31</v>
      </c>
      <c r="D119" s="130" t="s">
        <v>155</v>
      </c>
      <c r="E119" s="146">
        <f t="shared" ref="E119:W119" si="39">E77/E$73</f>
        <v>1.8285318289085547E-5</v>
      </c>
      <c r="F119" s="146">
        <f t="shared" si="39"/>
        <v>3.5115827602765355E-4</v>
      </c>
      <c r="G119" s="239">
        <f t="shared" si="39"/>
        <v>6.7287466738689115E-4</v>
      </c>
      <c r="H119" s="146">
        <f t="shared" si="39"/>
        <v>8.477345444326365E-4</v>
      </c>
      <c r="I119" s="240">
        <f t="shared" si="39"/>
        <v>1.06332082318156E-3</v>
      </c>
      <c r="J119" s="239">
        <f t="shared" si="39"/>
        <v>1.3040525232256709E-3</v>
      </c>
      <c r="K119" s="146">
        <f t="shared" si="39"/>
        <v>1.5725323662194323E-3</v>
      </c>
      <c r="L119" s="146">
        <f t="shared" si="39"/>
        <v>1.8714155438691352E-3</v>
      </c>
      <c r="M119" s="146">
        <f t="shared" si="39"/>
        <v>2.201122490292954E-3</v>
      </c>
      <c r="N119" s="240">
        <f t="shared" si="39"/>
        <v>2.5628276530880109E-3</v>
      </c>
      <c r="O119" s="239">
        <f t="shared" si="39"/>
        <v>2.9574644064066734E-3</v>
      </c>
      <c r="P119" s="146">
        <f t="shared" si="39"/>
        <v>3.3857473462461196E-3</v>
      </c>
      <c r="Q119" s="146">
        <f t="shared" si="39"/>
        <v>3.8482039559636434E-3</v>
      </c>
      <c r="R119" s="146">
        <f t="shared" si="39"/>
        <v>4.3450996325820265E-3</v>
      </c>
      <c r="S119" s="240">
        <f t="shared" si="39"/>
        <v>4.8763015317638955E-3</v>
      </c>
      <c r="T119" s="245">
        <f t="shared" si="39"/>
        <v>7.6464677626198185E-3</v>
      </c>
      <c r="U119" s="245">
        <f t="shared" si="39"/>
        <v>1.02202983736001E-2</v>
      </c>
      <c r="V119" s="245">
        <f t="shared" si="39"/>
        <v>1.1828586231717949E-2</v>
      </c>
      <c r="W119" s="245">
        <f t="shared" si="39"/>
        <v>1.1686860503348807E-2</v>
      </c>
      <c r="AG119" s="74"/>
      <c r="AH119" s="47"/>
      <c r="AI119" s="47"/>
      <c r="AJ119" s="47"/>
      <c r="AK119" s="47"/>
      <c r="AL119" s="47"/>
    </row>
    <row r="120" spans="3:41" hidden="1" x14ac:dyDescent="0.25">
      <c r="C120" s="80" t="s">
        <v>32</v>
      </c>
      <c r="D120" s="130" t="s">
        <v>156</v>
      </c>
      <c r="E120" s="146">
        <f t="shared" ref="E120:W120" si="40">E78/E$73</f>
        <v>4.295550998735777E-4</v>
      </c>
      <c r="F120" s="146">
        <f t="shared" si="40"/>
        <v>7.6559033128492902E-3</v>
      </c>
      <c r="G120" s="239">
        <f t="shared" si="40"/>
        <v>1.4485990911610102E-2</v>
      </c>
      <c r="H120" s="146">
        <f t="shared" si="40"/>
        <v>1.8177933523614204E-2</v>
      </c>
      <c r="I120" s="240">
        <f t="shared" si="40"/>
        <v>2.2724414390381118E-2</v>
      </c>
      <c r="J120" s="239">
        <f t="shared" si="40"/>
        <v>2.779953239079986E-2</v>
      </c>
      <c r="K120" s="146">
        <f t="shared" si="40"/>
        <v>3.3473133092587155E-2</v>
      </c>
      <c r="L120" s="146">
        <f t="shared" si="40"/>
        <v>3.9820161092011822E-2</v>
      </c>
      <c r="M120" s="146">
        <f t="shared" si="40"/>
        <v>4.6871459852319164E-2</v>
      </c>
      <c r="N120" s="240">
        <f t="shared" si="40"/>
        <v>5.4676702689230007E-2</v>
      </c>
      <c r="O120" s="239">
        <f t="shared" si="40"/>
        <v>6.3283007200233873E-2</v>
      </c>
      <c r="P120" s="146">
        <f t="shared" si="40"/>
        <v>7.2735730931734327E-2</v>
      </c>
      <c r="Q120" s="146">
        <f t="shared" si="40"/>
        <v>8.3079746178140373E-2</v>
      </c>
      <c r="R120" s="146">
        <f t="shared" si="40"/>
        <v>9.4359169002459886E-2</v>
      </c>
      <c r="S120" s="240">
        <f t="shared" si="40"/>
        <v>0.1066161091003118</v>
      </c>
      <c r="T120" s="245">
        <f t="shared" si="40"/>
        <v>0.17557144713516079</v>
      </c>
      <c r="U120" s="245">
        <f t="shared" si="40"/>
        <v>0.25488731226521122</v>
      </c>
      <c r="V120" s="245">
        <f t="shared" si="40"/>
        <v>0.33702306166981771</v>
      </c>
      <c r="W120" s="245">
        <f t="shared" si="40"/>
        <v>0.41189967072675082</v>
      </c>
      <c r="AG120" s="74"/>
      <c r="AH120" s="47"/>
      <c r="AI120" s="47"/>
      <c r="AJ120" s="47"/>
      <c r="AK120" s="47"/>
      <c r="AL120" s="47"/>
    </row>
    <row r="121" spans="3:41" hidden="1" x14ac:dyDescent="0.25">
      <c r="C121" s="80" t="s">
        <v>33</v>
      </c>
      <c r="D121" s="130" t="s">
        <v>157</v>
      </c>
      <c r="E121" s="146">
        <f t="shared" ref="E121:W121" si="41">E79/E$73</f>
        <v>1.6930406169405815E-4</v>
      </c>
      <c r="F121" s="146">
        <f t="shared" si="41"/>
        <v>2.906039866279699E-3</v>
      </c>
      <c r="G121" s="239">
        <f t="shared" si="41"/>
        <v>5.4349174969851154E-3</v>
      </c>
      <c r="H121" s="146">
        <f t="shared" si="41"/>
        <v>6.7862883152489976E-3</v>
      </c>
      <c r="I121" s="240">
        <f t="shared" si="41"/>
        <v>8.4385663311664326E-3</v>
      </c>
      <c r="J121" s="239">
        <f t="shared" si="41"/>
        <v>1.0265758387746945E-2</v>
      </c>
      <c r="K121" s="146">
        <f t="shared" si="41"/>
        <v>1.2290248627060086E-2</v>
      </c>
      <c r="L121" s="146">
        <f t="shared" si="41"/>
        <v>1.4536263469398403E-2</v>
      </c>
      <c r="M121" s="146">
        <f t="shared" si="41"/>
        <v>1.7011978418227325E-2</v>
      </c>
      <c r="N121" s="240">
        <f t="shared" si="41"/>
        <v>1.9732616825199448E-2</v>
      </c>
      <c r="O121" s="239">
        <f t="shared" si="41"/>
        <v>2.2712346609339244E-2</v>
      </c>
      <c r="P121" s="146">
        <f t="shared" si="41"/>
        <v>2.596448514177813E-2</v>
      </c>
      <c r="Q121" s="146">
        <f t="shared" si="41"/>
        <v>2.9501902515843243E-2</v>
      </c>
      <c r="R121" s="146">
        <f t="shared" si="41"/>
        <v>3.3336729584097204E-2</v>
      </c>
      <c r="S121" s="240">
        <f t="shared" si="41"/>
        <v>3.7479818729487767E-2</v>
      </c>
      <c r="T121" s="245">
        <f t="shared" si="41"/>
        <v>6.0267387312626229E-2</v>
      </c>
      <c r="U121" s="245">
        <f t="shared" si="41"/>
        <v>8.5474142730576672E-2</v>
      </c>
      <c r="V121" s="245">
        <f t="shared" si="41"/>
        <v>0.11048727915555423</v>
      </c>
      <c r="W121" s="245">
        <f t="shared" si="41"/>
        <v>0.13224506471228981</v>
      </c>
      <c r="AG121" s="74"/>
      <c r="AH121" s="47"/>
      <c r="AI121" s="47"/>
      <c r="AJ121" s="47"/>
      <c r="AK121" s="47"/>
      <c r="AL121" s="47"/>
    </row>
    <row r="122" spans="3:41" hidden="1" x14ac:dyDescent="0.25">
      <c r="C122" s="80" t="s">
        <v>34</v>
      </c>
      <c r="D122" s="130" t="s">
        <v>158</v>
      </c>
      <c r="E122" s="146">
        <f t="shared" ref="E122:W122" si="42">E80/E$73</f>
        <v>2.308146734091867E-6</v>
      </c>
      <c r="F122" s="146">
        <f t="shared" si="42"/>
        <v>0</v>
      </c>
      <c r="G122" s="239">
        <f t="shared" si="42"/>
        <v>0</v>
      </c>
      <c r="H122" s="146">
        <f t="shared" si="42"/>
        <v>0</v>
      </c>
      <c r="I122" s="240">
        <f t="shared" si="42"/>
        <v>0</v>
      </c>
      <c r="J122" s="239">
        <f t="shared" si="42"/>
        <v>0</v>
      </c>
      <c r="K122" s="146">
        <f t="shared" si="42"/>
        <v>0</v>
      </c>
      <c r="L122" s="146">
        <f t="shared" si="42"/>
        <v>0</v>
      </c>
      <c r="M122" s="146">
        <f t="shared" si="42"/>
        <v>0</v>
      </c>
      <c r="N122" s="240">
        <f t="shared" si="42"/>
        <v>0</v>
      </c>
      <c r="O122" s="239">
        <f t="shared" si="42"/>
        <v>0</v>
      </c>
      <c r="P122" s="146">
        <f t="shared" si="42"/>
        <v>0</v>
      </c>
      <c r="Q122" s="146">
        <f t="shared" si="42"/>
        <v>0</v>
      </c>
      <c r="R122" s="146">
        <f t="shared" si="42"/>
        <v>0</v>
      </c>
      <c r="S122" s="240">
        <f t="shared" si="42"/>
        <v>0</v>
      </c>
      <c r="T122" s="245">
        <f t="shared" si="42"/>
        <v>0</v>
      </c>
      <c r="U122" s="245">
        <f t="shared" si="42"/>
        <v>0</v>
      </c>
      <c r="V122" s="245">
        <f t="shared" si="42"/>
        <v>0</v>
      </c>
      <c r="W122" s="245">
        <f t="shared" si="42"/>
        <v>0</v>
      </c>
      <c r="AG122" s="74"/>
      <c r="AH122" s="47"/>
      <c r="AI122" s="47"/>
      <c r="AJ122" s="47"/>
      <c r="AK122" s="47"/>
      <c r="AL122" s="47"/>
    </row>
    <row r="123" spans="3:41" hidden="1" x14ac:dyDescent="0.25">
      <c r="C123" s="80" t="s">
        <v>35</v>
      </c>
      <c r="D123" s="130" t="s">
        <v>159</v>
      </c>
      <c r="E123" s="147">
        <f t="shared" ref="E123:W123" si="43">E81/E$73</f>
        <v>2.8357231310577327E-5</v>
      </c>
      <c r="F123" s="147">
        <f t="shared" si="43"/>
        <v>4.3362780975358007E-4</v>
      </c>
      <c r="G123" s="254">
        <f t="shared" si="43"/>
        <v>7.8770446499256471E-4</v>
      </c>
      <c r="H123" s="147">
        <f t="shared" si="43"/>
        <v>9.723698904766559E-4</v>
      </c>
      <c r="I123" s="255">
        <f t="shared" si="43"/>
        <v>1.1951368513483649E-3</v>
      </c>
      <c r="J123" s="254">
        <f t="shared" si="43"/>
        <v>1.4373293338416772E-3</v>
      </c>
      <c r="K123" s="147">
        <f t="shared" si="43"/>
        <v>1.7018936602274585E-3</v>
      </c>
      <c r="L123" s="147">
        <f t="shared" si="43"/>
        <v>1.9921333967671505E-3</v>
      </c>
      <c r="M123" s="147">
        <f t="shared" si="43"/>
        <v>2.3092356476451608E-3</v>
      </c>
      <c r="N123" s="255">
        <f t="shared" si="43"/>
        <v>2.6554306364810678E-3</v>
      </c>
      <c r="O123" s="254">
        <f t="shared" si="43"/>
        <v>3.0327978823707475E-3</v>
      </c>
      <c r="P123" s="147">
        <f t="shared" si="43"/>
        <v>3.44328308950667E-3</v>
      </c>
      <c r="Q123" s="147">
        <f t="shared" si="43"/>
        <v>3.8887560063559736E-3</v>
      </c>
      <c r="R123" s="147">
        <f t="shared" si="43"/>
        <v>4.3709623494676848E-3</v>
      </c>
      <c r="S123" s="255">
        <f t="shared" si="43"/>
        <v>4.8914710636253911E-3</v>
      </c>
      <c r="T123" s="248">
        <f t="shared" si="43"/>
        <v>7.7502539818206885E-3</v>
      </c>
      <c r="U123" s="248">
        <f t="shared" si="43"/>
        <v>1.0958232829177366E-2</v>
      </c>
      <c r="V123" s="248">
        <f t="shared" si="43"/>
        <v>1.4268688811882179E-2</v>
      </c>
      <c r="W123" s="248">
        <f t="shared" si="43"/>
        <v>1.7345164534467109E-2</v>
      </c>
      <c r="AG123" s="74"/>
      <c r="AH123" s="47"/>
      <c r="AI123" s="47"/>
      <c r="AJ123" s="47"/>
      <c r="AK123" s="47"/>
      <c r="AL123" s="47"/>
    </row>
    <row r="124" spans="3:41" x14ac:dyDescent="0.25">
      <c r="C124" s="127" t="s">
        <v>242</v>
      </c>
      <c r="D124" s="128" t="s">
        <v>144</v>
      </c>
      <c r="E124" s="145">
        <f t="shared" ref="E124:W124" si="44">E82/E$73</f>
        <v>0.99934577538980196</v>
      </c>
      <c r="F124" s="145">
        <f t="shared" si="44"/>
        <v>0.98827707793004249</v>
      </c>
      <c r="G124" s="252">
        <f t="shared" si="44"/>
        <v>0.97777112762999674</v>
      </c>
      <c r="H124" s="145">
        <f t="shared" si="44"/>
        <v>0.97207840266430401</v>
      </c>
      <c r="I124" s="253">
        <f t="shared" si="44"/>
        <v>0.96505654196419943</v>
      </c>
      <c r="J124" s="252">
        <f t="shared" si="44"/>
        <v>0.95720099125261571</v>
      </c>
      <c r="K124" s="145">
        <f t="shared" si="44"/>
        <v>0.94839941018191354</v>
      </c>
      <c r="L124" s="145">
        <f t="shared" si="44"/>
        <v>0.93853118342283592</v>
      </c>
      <c r="M124" s="145">
        <f t="shared" si="44"/>
        <v>0.92754348313991475</v>
      </c>
      <c r="N124" s="253">
        <f t="shared" si="44"/>
        <v>0.91535432001209482</v>
      </c>
      <c r="O124" s="252">
        <f t="shared" si="44"/>
        <v>0.9018852726419524</v>
      </c>
      <c r="P124" s="145">
        <f t="shared" si="44"/>
        <v>0.88706014569293556</v>
      </c>
      <c r="Q124" s="145">
        <f t="shared" si="44"/>
        <v>0.87080288212900936</v>
      </c>
      <c r="R124" s="145">
        <f t="shared" si="44"/>
        <v>0.85303765971872159</v>
      </c>
      <c r="S124" s="253">
        <f t="shared" si="44"/>
        <v>0.83369058047340572</v>
      </c>
      <c r="T124" s="247">
        <f t="shared" si="44"/>
        <v>0.72387452292072574</v>
      </c>
      <c r="U124" s="247">
        <f t="shared" si="44"/>
        <v>0.59529332116489875</v>
      </c>
      <c r="V124" s="247">
        <f t="shared" si="44"/>
        <v>0.45890008651912118</v>
      </c>
      <c r="W124" s="247">
        <f t="shared" si="44"/>
        <v>0.33030002973763517</v>
      </c>
      <c r="AG124" s="74"/>
      <c r="AH124" s="47"/>
      <c r="AI124" s="47"/>
      <c r="AJ124" s="47"/>
      <c r="AK124" s="47"/>
      <c r="AL124" s="47"/>
    </row>
    <row r="125" spans="3:41" x14ac:dyDescent="0.25">
      <c r="C125" s="80" t="s">
        <v>29</v>
      </c>
      <c r="D125" s="4" t="s">
        <v>145</v>
      </c>
      <c r="E125" s="146">
        <f t="shared" ref="E125:W125" si="45">E83/E$73</f>
        <v>4.9992284913611459E-4</v>
      </c>
      <c r="F125" s="146">
        <f t="shared" si="45"/>
        <v>5.6896597529603396E-2</v>
      </c>
      <c r="G125" s="239">
        <f t="shared" si="45"/>
        <v>5.2594725911389938E-2</v>
      </c>
      <c r="H125" s="146">
        <f t="shared" si="45"/>
        <v>5.7974651246707865E-2</v>
      </c>
      <c r="I125" s="240">
        <f t="shared" si="45"/>
        <v>6.3967526781617254E-2</v>
      </c>
      <c r="J125" s="239">
        <f t="shared" si="45"/>
        <v>6.8803232041928619E-2</v>
      </c>
      <c r="K125" s="146">
        <f t="shared" si="45"/>
        <v>7.3274143981565565E-2</v>
      </c>
      <c r="L125" s="146">
        <f t="shared" si="45"/>
        <v>7.7477484849008724E-2</v>
      </c>
      <c r="M125" s="146">
        <f t="shared" si="45"/>
        <v>8.116257352497909E-2</v>
      </c>
      <c r="N125" s="240">
        <f t="shared" si="45"/>
        <v>8.4435302883720545E-2</v>
      </c>
      <c r="O125" s="239">
        <f t="shared" si="45"/>
        <v>8.7309133140661382E-2</v>
      </c>
      <c r="P125" s="146">
        <f t="shared" si="45"/>
        <v>8.9802789957617798E-2</v>
      </c>
      <c r="Q125" s="146">
        <f t="shared" si="45"/>
        <v>9.1940333277681113E-2</v>
      </c>
      <c r="R125" s="146">
        <f t="shared" si="45"/>
        <v>9.3746513319446029E-2</v>
      </c>
      <c r="S125" s="240">
        <f t="shared" si="45"/>
        <v>9.5243343300987798E-2</v>
      </c>
      <c r="T125" s="245">
        <f t="shared" si="45"/>
        <v>9.6514140493674169E-2</v>
      </c>
      <c r="U125" s="245">
        <f t="shared" si="45"/>
        <v>9.278750233596221E-2</v>
      </c>
      <c r="V125" s="245">
        <f t="shared" si="45"/>
        <v>8.3187789966097062E-2</v>
      </c>
      <c r="W125" s="245">
        <f t="shared" si="45"/>
        <v>6.9060988482523553E-2</v>
      </c>
      <c r="AG125" s="74"/>
      <c r="AH125" s="47"/>
      <c r="AI125" s="47"/>
      <c r="AJ125" s="47"/>
      <c r="AK125" s="47"/>
      <c r="AL125" s="47"/>
    </row>
    <row r="126" spans="3:41" x14ac:dyDescent="0.25">
      <c r="C126" s="80" t="s">
        <v>30</v>
      </c>
      <c r="D126" s="4" t="s">
        <v>146</v>
      </c>
      <c r="E126" s="146">
        <f t="shared" ref="E126:W126" si="46">E84/E$73</f>
        <v>0.17997222566371682</v>
      </c>
      <c r="F126" s="146">
        <f t="shared" si="46"/>
        <v>0.18620137409792917</v>
      </c>
      <c r="G126" s="239">
        <f t="shared" si="46"/>
        <v>0.19140329339026382</v>
      </c>
      <c r="H126" s="146">
        <f t="shared" si="46"/>
        <v>0.19079791791666237</v>
      </c>
      <c r="I126" s="240">
        <f t="shared" si="46"/>
        <v>0.18992359491961683</v>
      </c>
      <c r="J126" s="239">
        <f t="shared" si="46"/>
        <v>0.18914057297547532</v>
      </c>
      <c r="K126" s="146">
        <f t="shared" si="46"/>
        <v>0.18808221016594737</v>
      </c>
      <c r="L126" s="146">
        <f t="shared" si="46"/>
        <v>0.18672650361944826</v>
      </c>
      <c r="M126" s="146">
        <f t="shared" si="46"/>
        <v>0.18506775273966258</v>
      </c>
      <c r="N126" s="240">
        <f t="shared" si="46"/>
        <v>0.18304508372421557</v>
      </c>
      <c r="O126" s="239">
        <f t="shared" si="46"/>
        <v>0.18065568359024925</v>
      </c>
      <c r="P126" s="146">
        <f t="shared" si="46"/>
        <v>0.1778998263707432</v>
      </c>
      <c r="Q126" s="146">
        <f t="shared" si="46"/>
        <v>0.17477909296955238</v>
      </c>
      <c r="R126" s="146">
        <f t="shared" si="46"/>
        <v>0.17129401396326593</v>
      </c>
      <c r="S126" s="240">
        <f t="shared" si="46"/>
        <v>0.16744340738500144</v>
      </c>
      <c r="T126" s="245">
        <f t="shared" si="46"/>
        <v>0.14590581649752563</v>
      </c>
      <c r="U126" s="245">
        <f t="shared" si="46"/>
        <v>0.12004387538326966</v>
      </c>
      <c r="V126" s="245">
        <f t="shared" si="46"/>
        <v>9.2038156469517504E-2</v>
      </c>
      <c r="W126" s="245">
        <f t="shared" si="46"/>
        <v>6.5376754645679977E-2</v>
      </c>
      <c r="AG126" s="74"/>
      <c r="AH126" s="47"/>
      <c r="AI126" s="47"/>
      <c r="AJ126" s="47"/>
      <c r="AK126" s="47"/>
      <c r="AL126" s="47"/>
    </row>
    <row r="127" spans="3:41" x14ac:dyDescent="0.25">
      <c r="C127" s="80" t="s">
        <v>31</v>
      </c>
      <c r="D127" s="4" t="s">
        <v>147</v>
      </c>
      <c r="E127" s="146">
        <f t="shared" ref="E127:W127" si="47">E85/E$73</f>
        <v>0.28395617825537295</v>
      </c>
      <c r="F127" s="146">
        <f t="shared" si="47"/>
        <v>0.27839535524730874</v>
      </c>
      <c r="G127" s="239">
        <f t="shared" si="47"/>
        <v>0.27796714376900966</v>
      </c>
      <c r="H127" s="146">
        <f t="shared" si="47"/>
        <v>0.27534175696161917</v>
      </c>
      <c r="I127" s="240">
        <f t="shared" si="47"/>
        <v>0.27216157656323064</v>
      </c>
      <c r="J127" s="239">
        <f t="shared" si="47"/>
        <v>0.26898954562839988</v>
      </c>
      <c r="K127" s="146">
        <f t="shared" si="47"/>
        <v>0.26555118725558746</v>
      </c>
      <c r="L127" s="146">
        <f t="shared" si="47"/>
        <v>0.26179832164861816</v>
      </c>
      <c r="M127" s="146">
        <f t="shared" si="47"/>
        <v>0.2577775515123979</v>
      </c>
      <c r="N127" s="240">
        <f t="shared" si="47"/>
        <v>0.25344109951609922</v>
      </c>
      <c r="O127" s="239">
        <f t="shared" si="47"/>
        <v>0.24877286657240461</v>
      </c>
      <c r="P127" s="146">
        <f t="shared" si="47"/>
        <v>0.24375483046578897</v>
      </c>
      <c r="Q127" s="146">
        <f t="shared" si="47"/>
        <v>0.23836619037490694</v>
      </c>
      <c r="R127" s="146">
        <f t="shared" si="47"/>
        <v>0.23258419742293729</v>
      </c>
      <c r="S127" s="240">
        <f t="shared" si="47"/>
        <v>0.22638560082426956</v>
      </c>
      <c r="T127" s="245">
        <f t="shared" si="47"/>
        <v>0.1929119675831735</v>
      </c>
      <c r="U127" s="245">
        <f t="shared" si="47"/>
        <v>0.15479542705823485</v>
      </c>
      <c r="V127" s="245">
        <f t="shared" si="47"/>
        <v>0.1157179089934452</v>
      </c>
      <c r="W127" s="245">
        <f t="shared" si="47"/>
        <v>8.0269417875621654E-2</v>
      </c>
      <c r="AG127" s="74"/>
      <c r="AH127" s="47"/>
      <c r="AI127" s="47"/>
      <c r="AJ127" s="47"/>
      <c r="AK127" s="47"/>
      <c r="AL127" s="47"/>
    </row>
    <row r="128" spans="3:41" x14ac:dyDescent="0.25">
      <c r="C128" s="80" t="s">
        <v>32</v>
      </c>
      <c r="D128" s="4" t="s">
        <v>148</v>
      </c>
      <c r="E128" s="146">
        <f t="shared" ref="E128:W128" si="48">E86/E$73</f>
        <v>0.27995679549093977</v>
      </c>
      <c r="F128" s="146">
        <f t="shared" si="48"/>
        <v>0.26558578021588464</v>
      </c>
      <c r="G128" s="239">
        <f t="shared" si="48"/>
        <v>0.26242029872381095</v>
      </c>
      <c r="H128" s="146">
        <f t="shared" si="48"/>
        <v>0.25906736587424417</v>
      </c>
      <c r="I128" s="240">
        <f t="shared" si="48"/>
        <v>0.25511229107505706</v>
      </c>
      <c r="J128" s="239">
        <f t="shared" si="48"/>
        <v>0.251204317900528</v>
      </c>
      <c r="K128" s="146">
        <f t="shared" si="48"/>
        <v>0.24711866171483812</v>
      </c>
      <c r="L128" s="146">
        <f t="shared" si="48"/>
        <v>0.24279725619696974</v>
      </c>
      <c r="M128" s="146">
        <f t="shared" si="48"/>
        <v>0.23831245986931252</v>
      </c>
      <c r="N128" s="240">
        <f t="shared" si="48"/>
        <v>0.23362328379474914</v>
      </c>
      <c r="O128" s="239">
        <f t="shared" si="48"/>
        <v>0.22870752013346823</v>
      </c>
      <c r="P128" s="146">
        <f t="shared" si="48"/>
        <v>0.22353940132621933</v>
      </c>
      <c r="Q128" s="146">
        <f t="shared" si="48"/>
        <v>0.21808939292821508</v>
      </c>
      <c r="R128" s="146">
        <f t="shared" si="48"/>
        <v>0.21232653451548905</v>
      </c>
      <c r="S128" s="240">
        <f t="shared" si="48"/>
        <v>0.20622064413670568</v>
      </c>
      <c r="T128" s="245">
        <f t="shared" si="48"/>
        <v>0.17390953964210976</v>
      </c>
      <c r="U128" s="245">
        <f t="shared" si="48"/>
        <v>0.13798573423756777</v>
      </c>
      <c r="V128" s="245">
        <f t="shared" si="48"/>
        <v>0.10205244641143117</v>
      </c>
      <c r="W128" s="245">
        <f t="shared" si="48"/>
        <v>7.0155056908774174E-2</v>
      </c>
      <c r="AG128" s="74"/>
      <c r="AH128" s="47"/>
      <c r="AI128" s="47"/>
      <c r="AJ128" s="47"/>
      <c r="AK128" s="47"/>
      <c r="AL128" s="47"/>
    </row>
    <row r="129" spans="3:38" x14ac:dyDescent="0.25">
      <c r="C129" s="80" t="s">
        <v>33</v>
      </c>
      <c r="D129" s="4" t="s">
        <v>149</v>
      </c>
      <c r="E129" s="146">
        <f t="shared" ref="E129:W129" si="49">E87/E$73</f>
        <v>0.17997222566371682</v>
      </c>
      <c r="F129" s="146">
        <f t="shared" si="49"/>
        <v>0.15234919326264496</v>
      </c>
      <c r="G129" s="239">
        <f t="shared" si="49"/>
        <v>0.14799221712579647</v>
      </c>
      <c r="H129" s="146">
        <f t="shared" si="49"/>
        <v>0.145230915621648</v>
      </c>
      <c r="I129" s="240">
        <f t="shared" si="49"/>
        <v>0.14207844175005402</v>
      </c>
      <c r="J129" s="239">
        <f t="shared" si="49"/>
        <v>0.13896749364690827</v>
      </c>
      <c r="K129" s="146">
        <f t="shared" si="49"/>
        <v>0.13586763365739934</v>
      </c>
      <c r="L129" s="146">
        <f t="shared" si="49"/>
        <v>0.13272819674360128</v>
      </c>
      <c r="M129" s="146">
        <f t="shared" si="49"/>
        <v>0.12960814501936663</v>
      </c>
      <c r="N129" s="240">
        <f t="shared" si="49"/>
        <v>0.12648810577790884</v>
      </c>
      <c r="O129" s="239">
        <f t="shared" si="49"/>
        <v>0.12334105740031162</v>
      </c>
      <c r="P129" s="146">
        <f t="shared" si="49"/>
        <v>0.12013784775175124</v>
      </c>
      <c r="Q129" s="146">
        <f t="shared" si="49"/>
        <v>0.1168477211683195</v>
      </c>
      <c r="R129" s="146">
        <f t="shared" si="49"/>
        <v>0.11344109435734386</v>
      </c>
      <c r="S129" s="240">
        <f t="shared" si="49"/>
        <v>0.1098912924300004</v>
      </c>
      <c r="T129" s="245">
        <f t="shared" si="49"/>
        <v>9.156854693155593E-2</v>
      </c>
      <c r="U129" s="245">
        <f t="shared" si="49"/>
        <v>7.1940631030064511E-2</v>
      </c>
      <c r="V129" s="245">
        <f t="shared" si="49"/>
        <v>5.2965322449410331E-2</v>
      </c>
      <c r="W129" s="245">
        <f t="shared" si="49"/>
        <v>3.6505367426513204E-2</v>
      </c>
      <c r="AG129" s="74"/>
      <c r="AH129" s="47"/>
      <c r="AI129" s="47"/>
      <c r="AJ129" s="47"/>
      <c r="AK129" s="47"/>
      <c r="AL129" s="47"/>
    </row>
    <row r="130" spans="3:38" x14ac:dyDescent="0.25">
      <c r="C130" s="80" t="s">
        <v>34</v>
      </c>
      <c r="D130" s="4" t="s">
        <v>150</v>
      </c>
      <c r="E130" s="146">
        <f t="shared" ref="E130:W130" si="50">E88/E$73</f>
        <v>5.999074188790561E-2</v>
      </c>
      <c r="F130" s="146">
        <f t="shared" si="50"/>
        <v>4.134439379765173E-2</v>
      </c>
      <c r="G130" s="239">
        <f t="shared" si="50"/>
        <v>3.8934677633198515E-2</v>
      </c>
      <c r="H130" s="146">
        <f t="shared" si="50"/>
        <v>3.7676331569696658E-2</v>
      </c>
      <c r="I130" s="240">
        <f t="shared" si="50"/>
        <v>3.6301328488892892E-2</v>
      </c>
      <c r="J130" s="239">
        <f t="shared" si="50"/>
        <v>3.4987349504312058E-2</v>
      </c>
      <c r="K130" s="146">
        <f t="shared" si="50"/>
        <v>3.3750187298329022E-2</v>
      </c>
      <c r="L130" s="146">
        <f t="shared" si="50"/>
        <v>3.2563602496537475E-2</v>
      </c>
      <c r="M130" s="146">
        <f t="shared" si="50"/>
        <v>3.1449349146756664E-2</v>
      </c>
      <c r="N130" s="240">
        <f t="shared" si="50"/>
        <v>3.0397077696428361E-2</v>
      </c>
      <c r="O130" s="239">
        <f t="shared" si="50"/>
        <v>2.9390091498786429E-2</v>
      </c>
      <c r="P130" s="146">
        <f t="shared" si="50"/>
        <v>2.8412180936008016E-2</v>
      </c>
      <c r="Q130" s="146">
        <f t="shared" si="50"/>
        <v>2.7447878943210748E-2</v>
      </c>
      <c r="R130" s="146">
        <f t="shared" si="50"/>
        <v>2.6483527040571508E-2</v>
      </c>
      <c r="S130" s="240">
        <f t="shared" si="50"/>
        <v>2.5507718711970932E-2</v>
      </c>
      <c r="T130" s="245">
        <f t="shared" si="50"/>
        <v>2.0754655268184267E-2</v>
      </c>
      <c r="U130" s="245">
        <f t="shared" si="50"/>
        <v>1.6019114525927004E-2</v>
      </c>
      <c r="V130" s="245">
        <f t="shared" si="50"/>
        <v>1.1698754950875958E-2</v>
      </c>
      <c r="W130" s="245">
        <f t="shared" si="50"/>
        <v>8.0753888050721142E-3</v>
      </c>
      <c r="AG130" s="74"/>
      <c r="AH130" s="47"/>
      <c r="AI130" s="47"/>
      <c r="AJ130" s="47"/>
      <c r="AK130" s="47"/>
      <c r="AL130" s="47"/>
    </row>
    <row r="131" spans="3:38" x14ac:dyDescent="0.25">
      <c r="C131" s="132" t="s">
        <v>35</v>
      </c>
      <c r="D131" s="9" t="s">
        <v>151</v>
      </c>
      <c r="E131" s="148">
        <f t="shared" ref="E131:W131" si="51">E89/E$73</f>
        <v>1.4997685474083439E-2</v>
      </c>
      <c r="F131" s="148">
        <f t="shared" si="51"/>
        <v>7.5043838318670309E-3</v>
      </c>
      <c r="G131" s="241">
        <f t="shared" si="51"/>
        <v>6.4587709639098243E-3</v>
      </c>
      <c r="H131" s="148">
        <f t="shared" si="51"/>
        <v>5.9894633259145293E-3</v>
      </c>
      <c r="I131" s="242">
        <f t="shared" si="51"/>
        <v>5.5117824040485297E-3</v>
      </c>
      <c r="J131" s="241">
        <f t="shared" si="51"/>
        <v>5.1084793322548842E-3</v>
      </c>
      <c r="K131" s="148">
        <f t="shared" si="51"/>
        <v>4.7553862107691663E-3</v>
      </c>
      <c r="L131" s="148">
        <f t="shared" si="51"/>
        <v>4.4398177814236666E-3</v>
      </c>
      <c r="M131" s="148">
        <f t="shared" si="51"/>
        <v>4.1656513619197843E-3</v>
      </c>
      <c r="N131" s="242">
        <f t="shared" si="51"/>
        <v>3.9243666223870181E-3</v>
      </c>
      <c r="O131" s="241">
        <f t="shared" si="51"/>
        <v>3.7089202552920294E-3</v>
      </c>
      <c r="P131" s="148">
        <f t="shared" si="51"/>
        <v>3.5132688915262733E-3</v>
      </c>
      <c r="Q131" s="148">
        <f t="shared" si="51"/>
        <v>3.3322723657398397E-3</v>
      </c>
      <c r="R131" s="148">
        <f t="shared" si="51"/>
        <v>3.1617790278162697E-3</v>
      </c>
      <c r="S131" s="242">
        <f t="shared" si="51"/>
        <v>2.9985735983316013E-3</v>
      </c>
      <c r="T131" s="246">
        <f t="shared" si="51"/>
        <v>2.3098565574366636E-3</v>
      </c>
      <c r="U131" s="246">
        <f t="shared" si="51"/>
        <v>1.7210364701908329E-3</v>
      </c>
      <c r="V131" s="246">
        <f t="shared" si="51"/>
        <v>1.2397073137090336E-3</v>
      </c>
      <c r="W131" s="246">
        <f t="shared" si="51"/>
        <v>8.5705561999973191E-4</v>
      </c>
      <c r="AG131" s="74"/>
      <c r="AH131" s="47"/>
      <c r="AI131" s="47"/>
      <c r="AJ131" s="47"/>
      <c r="AK131" s="47"/>
      <c r="AL131" s="47"/>
    </row>
    <row r="132" spans="3:38" x14ac:dyDescent="0.25">
      <c r="C132" s="123" t="s">
        <v>426</v>
      </c>
      <c r="D132" s="123"/>
      <c r="E132" s="134">
        <f>SUM(E133:E136)</f>
        <v>0.99999999999999989</v>
      </c>
      <c r="F132" s="134">
        <f t="shared" ref="F132:G132" si="52">SUM(F133:F136)</f>
        <v>1</v>
      </c>
      <c r="G132" s="215">
        <f t="shared" si="52"/>
        <v>0.99999999999999989</v>
      </c>
      <c r="H132" s="134">
        <f t="shared" ref="H132:W132" si="53">SUM(H133:H136)</f>
        <v>1</v>
      </c>
      <c r="I132" s="216">
        <f t="shared" si="53"/>
        <v>1</v>
      </c>
      <c r="J132" s="215">
        <f t="shared" si="53"/>
        <v>1.0000000000000002</v>
      </c>
      <c r="K132" s="134">
        <f t="shared" si="53"/>
        <v>0.99999999999999989</v>
      </c>
      <c r="L132" s="134">
        <f t="shared" si="53"/>
        <v>1</v>
      </c>
      <c r="M132" s="134">
        <f t="shared" si="53"/>
        <v>0.99999999999999989</v>
      </c>
      <c r="N132" s="216">
        <f t="shared" si="53"/>
        <v>1</v>
      </c>
      <c r="O132" s="215">
        <f t="shared" si="53"/>
        <v>1</v>
      </c>
      <c r="P132" s="134">
        <f t="shared" si="53"/>
        <v>1</v>
      </c>
      <c r="Q132" s="134">
        <f t="shared" si="53"/>
        <v>0.99999999999999989</v>
      </c>
      <c r="R132" s="134">
        <f t="shared" si="53"/>
        <v>0.99999999999999989</v>
      </c>
      <c r="S132" s="216">
        <f t="shared" si="53"/>
        <v>1</v>
      </c>
      <c r="T132" s="230">
        <f t="shared" si="53"/>
        <v>1</v>
      </c>
      <c r="U132" s="230">
        <f t="shared" si="53"/>
        <v>1</v>
      </c>
      <c r="V132" s="230">
        <f t="shared" si="53"/>
        <v>1</v>
      </c>
      <c r="W132" s="230">
        <f t="shared" si="53"/>
        <v>1.0000000000000002</v>
      </c>
      <c r="AG132" s="74"/>
      <c r="AH132" s="47"/>
      <c r="AI132" s="47"/>
      <c r="AJ132" s="47"/>
      <c r="AK132" s="47"/>
      <c r="AL132" s="47"/>
    </row>
    <row r="133" spans="3:38" x14ac:dyDescent="0.25">
      <c r="C133" s="80" t="s">
        <v>9</v>
      </c>
      <c r="D133" s="130" t="s">
        <v>139</v>
      </c>
      <c r="E133" s="146">
        <f t="shared" ref="E133:W133" si="54">E91/E$90</f>
        <v>0</v>
      </c>
      <c r="F133" s="146">
        <f t="shared" si="54"/>
        <v>0</v>
      </c>
      <c r="G133" s="239">
        <f t="shared" si="54"/>
        <v>0</v>
      </c>
      <c r="H133" s="146">
        <f t="shared" si="54"/>
        <v>0</v>
      </c>
      <c r="I133" s="240">
        <f t="shared" si="54"/>
        <v>0</v>
      </c>
      <c r="J133" s="239">
        <f t="shared" si="54"/>
        <v>0</v>
      </c>
      <c r="K133" s="146">
        <f t="shared" si="54"/>
        <v>0</v>
      </c>
      <c r="L133" s="146">
        <f t="shared" si="54"/>
        <v>0</v>
      </c>
      <c r="M133" s="146">
        <f t="shared" si="54"/>
        <v>0</v>
      </c>
      <c r="N133" s="240">
        <f t="shared" si="54"/>
        <v>0</v>
      </c>
      <c r="O133" s="239">
        <f t="shared" si="54"/>
        <v>0</v>
      </c>
      <c r="P133" s="146">
        <f t="shared" si="54"/>
        <v>0</v>
      </c>
      <c r="Q133" s="146">
        <f t="shared" si="54"/>
        <v>0</v>
      </c>
      <c r="R133" s="146">
        <f t="shared" si="54"/>
        <v>0</v>
      </c>
      <c r="S133" s="240">
        <f t="shared" si="54"/>
        <v>0</v>
      </c>
      <c r="T133" s="245">
        <f t="shared" si="54"/>
        <v>0</v>
      </c>
      <c r="U133" s="245">
        <f t="shared" si="54"/>
        <v>0</v>
      </c>
      <c r="V133" s="245">
        <f t="shared" si="54"/>
        <v>0</v>
      </c>
      <c r="W133" s="245">
        <f t="shared" si="54"/>
        <v>0</v>
      </c>
      <c r="AG133" s="74"/>
      <c r="AH133" s="47"/>
      <c r="AI133" s="47"/>
      <c r="AJ133" s="47"/>
      <c r="AK133" s="47"/>
      <c r="AL133" s="47"/>
    </row>
    <row r="134" spans="3:38" x14ac:dyDescent="0.25">
      <c r="C134" s="80" t="s">
        <v>7</v>
      </c>
      <c r="D134" s="4" t="s">
        <v>140</v>
      </c>
      <c r="E134" s="146">
        <f t="shared" ref="E134:W134" si="55">E92/E$90</f>
        <v>0.99986847999006367</v>
      </c>
      <c r="F134" s="146">
        <f t="shared" si="55"/>
        <v>0.99701827497032602</v>
      </c>
      <c r="G134" s="239">
        <f t="shared" si="55"/>
        <v>0.99359496586859175</v>
      </c>
      <c r="H134" s="146">
        <f t="shared" si="55"/>
        <v>0.99179250609898195</v>
      </c>
      <c r="I134" s="240">
        <f t="shared" si="55"/>
        <v>0.9895486321949496</v>
      </c>
      <c r="J134" s="239">
        <f t="shared" si="55"/>
        <v>0.98680252485897646</v>
      </c>
      <c r="K134" s="146">
        <f t="shared" si="55"/>
        <v>0.98351651812763408</v>
      </c>
      <c r="L134" s="146">
        <f t="shared" si="55"/>
        <v>0.97965090914650299</v>
      </c>
      <c r="M134" s="146">
        <f t="shared" si="55"/>
        <v>0.97516109959566422</v>
      </c>
      <c r="N134" s="240">
        <f t="shared" si="55"/>
        <v>0.97000393323107448</v>
      </c>
      <c r="O134" s="239">
        <f t="shared" si="55"/>
        <v>0.96413419825829483</v>
      </c>
      <c r="P134" s="146">
        <f t="shared" si="55"/>
        <v>0.95750204479013246</v>
      </c>
      <c r="Q134" s="146">
        <f t="shared" si="55"/>
        <v>0.95005273061757789</v>
      </c>
      <c r="R134" s="146">
        <f t="shared" si="55"/>
        <v>0.94172976515663198</v>
      </c>
      <c r="S134" s="240">
        <f t="shared" si="55"/>
        <v>0.9324746653872269</v>
      </c>
      <c r="T134" s="245">
        <f t="shared" si="55"/>
        <v>0.8721812093020459</v>
      </c>
      <c r="U134" s="245">
        <f t="shared" si="55"/>
        <v>0.78966784185561234</v>
      </c>
      <c r="V134" s="245">
        <f t="shared" si="55"/>
        <v>0.68799401104909863</v>
      </c>
      <c r="W134" s="245">
        <f t="shared" si="55"/>
        <v>0.57418218182586034</v>
      </c>
      <c r="AG134" s="74"/>
      <c r="AH134" s="47"/>
      <c r="AI134" s="47"/>
      <c r="AJ134" s="47"/>
      <c r="AK134" s="47"/>
      <c r="AL134" s="47"/>
    </row>
    <row r="135" spans="3:38" x14ac:dyDescent="0.25">
      <c r="C135" s="80" t="s">
        <v>36</v>
      </c>
      <c r="D135" s="4" t="s">
        <v>141</v>
      </c>
      <c r="E135" s="146">
        <f t="shared" ref="E135:W135" si="56">E93/E$90</f>
        <v>1.3086968435305728E-4</v>
      </c>
      <c r="F135" s="146">
        <f t="shared" si="56"/>
        <v>2.9595348990439736E-3</v>
      </c>
      <c r="G135" s="239">
        <f t="shared" si="56"/>
        <v>6.3740774311318461E-3</v>
      </c>
      <c r="H135" s="146">
        <f t="shared" si="56"/>
        <v>8.172914613184569E-3</v>
      </c>
      <c r="I135" s="240">
        <f t="shared" si="56"/>
        <v>1.0412819544791342E-2</v>
      </c>
      <c r="J135" s="239">
        <f t="shared" si="56"/>
        <v>1.315472325378806E-2</v>
      </c>
      <c r="K135" s="146">
        <f t="shared" si="56"/>
        <v>1.6436362628444681E-2</v>
      </c>
      <c r="L135" s="146">
        <f t="shared" si="56"/>
        <v>2.0297498211285216E-2</v>
      </c>
      <c r="M135" s="146">
        <f t="shared" si="56"/>
        <v>2.4782800730669321E-2</v>
      </c>
      <c r="N135" s="240">
        <f t="shared" si="56"/>
        <v>2.9935483581213954E-2</v>
      </c>
      <c r="O135" s="239">
        <f t="shared" si="56"/>
        <v>3.5800807179532539E-2</v>
      </c>
      <c r="P135" s="146">
        <f t="shared" si="56"/>
        <v>4.2428660003957161E-2</v>
      </c>
      <c r="Q135" s="146">
        <f t="shared" si="56"/>
        <v>4.9873814053164434E-2</v>
      </c>
      <c r="R135" s="146">
        <f t="shared" si="56"/>
        <v>5.8192784067287194E-2</v>
      </c>
      <c r="S135" s="240">
        <f t="shared" si="56"/>
        <v>6.7444072252988249E-2</v>
      </c>
      <c r="T135" s="245">
        <f t="shared" si="56"/>
        <v>0.12772228812634739</v>
      </c>
      <c r="U135" s="245">
        <f t="shared" si="56"/>
        <v>0.21022679324212715</v>
      </c>
      <c r="V135" s="245">
        <f t="shared" si="56"/>
        <v>0.31189839844188894</v>
      </c>
      <c r="W135" s="245">
        <f t="shared" si="56"/>
        <v>0.42571471831193869</v>
      </c>
      <c r="AG135" s="74"/>
      <c r="AH135" s="47"/>
      <c r="AI135" s="47"/>
      <c r="AJ135" s="47"/>
      <c r="AK135" s="47"/>
      <c r="AL135" s="47"/>
    </row>
    <row r="136" spans="3:38" x14ac:dyDescent="0.25">
      <c r="C136" s="80" t="s">
        <v>37</v>
      </c>
      <c r="D136" s="4" t="s">
        <v>142</v>
      </c>
      <c r="E136" s="146">
        <f t="shared" ref="E136:W136" si="57">E94/E$90</f>
        <v>6.503255831384975E-7</v>
      </c>
      <c r="F136" s="146">
        <f t="shared" si="57"/>
        <v>2.2190130630021102E-5</v>
      </c>
      <c r="G136" s="239">
        <f t="shared" si="57"/>
        <v>3.0956700276342149E-5</v>
      </c>
      <c r="H136" s="146">
        <f t="shared" si="57"/>
        <v>3.4579287833432282E-5</v>
      </c>
      <c r="I136" s="240">
        <f t="shared" si="57"/>
        <v>3.8548260259036189E-5</v>
      </c>
      <c r="J136" s="239">
        <f t="shared" si="57"/>
        <v>4.2751887235637672E-5</v>
      </c>
      <c r="K136" s="146">
        <f t="shared" si="57"/>
        <v>4.711924392106599E-5</v>
      </c>
      <c r="L136" s="146">
        <f t="shared" si="57"/>
        <v>5.1592642211851471E-5</v>
      </c>
      <c r="M136" s="146">
        <f t="shared" si="57"/>
        <v>5.6099673666361626E-5</v>
      </c>
      <c r="N136" s="240">
        <f t="shared" si="57"/>
        <v>6.0583187711603815E-5</v>
      </c>
      <c r="O136" s="239">
        <f t="shared" si="57"/>
        <v>6.4994562172746609E-5</v>
      </c>
      <c r="P136" s="146">
        <f t="shared" si="57"/>
        <v>6.9295205910316107E-5</v>
      </c>
      <c r="Q136" s="146">
        <f t="shared" si="57"/>
        <v>7.3455329257491735E-5</v>
      </c>
      <c r="R136" s="146">
        <f t="shared" si="57"/>
        <v>7.7450776080705789E-5</v>
      </c>
      <c r="S136" s="240">
        <f t="shared" si="57"/>
        <v>8.1262359784900178E-5</v>
      </c>
      <c r="T136" s="245">
        <f t="shared" si="57"/>
        <v>9.650257160664867E-5</v>
      </c>
      <c r="U136" s="245">
        <f t="shared" si="57"/>
        <v>1.0536490226060692E-4</v>
      </c>
      <c r="V136" s="245">
        <f t="shared" si="57"/>
        <v>1.0759050901251349E-4</v>
      </c>
      <c r="W136" s="245">
        <f t="shared" si="57"/>
        <v>1.0309986220110432E-4</v>
      </c>
      <c r="AG136" s="74"/>
      <c r="AH136" s="47"/>
      <c r="AI136" s="47"/>
      <c r="AJ136" s="47"/>
      <c r="AK136" s="47"/>
      <c r="AL136" s="47"/>
    </row>
    <row r="137" spans="3:38" x14ac:dyDescent="0.25">
      <c r="C137" s="135" t="s">
        <v>427</v>
      </c>
      <c r="D137" s="135" t="s">
        <v>124</v>
      </c>
      <c r="E137" s="136">
        <f>+E146+E138</f>
        <v>0.99999999999999989</v>
      </c>
      <c r="F137" s="136">
        <f t="shared" ref="F137:G137" si="58">+F146+F138</f>
        <v>1</v>
      </c>
      <c r="G137" s="217">
        <f t="shared" si="58"/>
        <v>0.99999999999999989</v>
      </c>
      <c r="H137" s="136">
        <f t="shared" ref="H137:W137" si="59">+H146+H138</f>
        <v>1</v>
      </c>
      <c r="I137" s="218">
        <f t="shared" si="59"/>
        <v>1</v>
      </c>
      <c r="J137" s="217">
        <f t="shared" si="59"/>
        <v>1</v>
      </c>
      <c r="K137" s="136">
        <f t="shared" si="59"/>
        <v>1</v>
      </c>
      <c r="L137" s="136">
        <f t="shared" si="59"/>
        <v>1</v>
      </c>
      <c r="M137" s="136">
        <f t="shared" si="59"/>
        <v>0.99999999999999989</v>
      </c>
      <c r="N137" s="218">
        <f t="shared" si="59"/>
        <v>1</v>
      </c>
      <c r="O137" s="217">
        <f t="shared" si="59"/>
        <v>1</v>
      </c>
      <c r="P137" s="136">
        <f t="shared" si="59"/>
        <v>1</v>
      </c>
      <c r="Q137" s="136">
        <f t="shared" si="59"/>
        <v>0.99999999999999989</v>
      </c>
      <c r="R137" s="136">
        <f t="shared" si="59"/>
        <v>1</v>
      </c>
      <c r="S137" s="218">
        <f t="shared" si="59"/>
        <v>1</v>
      </c>
      <c r="T137" s="231">
        <f t="shared" si="59"/>
        <v>1</v>
      </c>
      <c r="U137" s="231">
        <f t="shared" si="59"/>
        <v>1</v>
      </c>
      <c r="V137" s="231">
        <f t="shared" si="59"/>
        <v>1</v>
      </c>
      <c r="W137" s="231">
        <f t="shared" si="59"/>
        <v>1</v>
      </c>
      <c r="AG137" s="74"/>
      <c r="AH137" s="47"/>
      <c r="AI137" s="47"/>
      <c r="AJ137" s="47"/>
      <c r="AK137" s="47"/>
      <c r="AL137" s="47"/>
    </row>
    <row r="138" spans="3:38" x14ac:dyDescent="0.25">
      <c r="C138" s="137" t="s">
        <v>241</v>
      </c>
      <c r="D138" s="8" t="s">
        <v>141</v>
      </c>
      <c r="E138" s="149">
        <f t="shared" ref="E138:W138" si="60">E96/E$95</f>
        <v>1.308697694610164E-4</v>
      </c>
      <c r="F138" s="149">
        <f t="shared" si="60"/>
        <v>2.9596005729673005E-3</v>
      </c>
      <c r="G138" s="256">
        <f t="shared" si="60"/>
        <v>6.3742747576449972E-3</v>
      </c>
      <c r="H138" s="149">
        <f t="shared" si="60"/>
        <v>8.1731972365243297E-3</v>
      </c>
      <c r="I138" s="257">
        <f t="shared" si="60"/>
        <v>1.0413220956342902E-2</v>
      </c>
      <c r="J138" s="256">
        <f t="shared" si="60"/>
        <v>1.3155285667077452E-2</v>
      </c>
      <c r="K138" s="149">
        <f t="shared" si="60"/>
        <v>1.6437137133918662E-2</v>
      </c>
      <c r="L138" s="149">
        <f t="shared" si="60"/>
        <v>2.0298545466878908E-2</v>
      </c>
      <c r="M138" s="149">
        <f t="shared" si="60"/>
        <v>2.4784191115702996E-2</v>
      </c>
      <c r="N138" s="257">
        <f t="shared" si="60"/>
        <v>2.9937297278114536E-2</v>
      </c>
      <c r="O138" s="256">
        <f t="shared" si="60"/>
        <v>3.5803134188563533E-2</v>
      </c>
      <c r="P138" s="149">
        <f t="shared" si="60"/>
        <v>4.243160031043778E-2</v>
      </c>
      <c r="Q138" s="149">
        <f t="shared" si="60"/>
        <v>4.9877477819720219E-2</v>
      </c>
      <c r="R138" s="149">
        <f t="shared" si="60"/>
        <v>5.8197291492679104E-2</v>
      </c>
      <c r="S138" s="257">
        <f t="shared" si="60"/>
        <v>6.7449553362860945E-2</v>
      </c>
      <c r="T138" s="249">
        <f t="shared" si="60"/>
        <v>0.12773461484516313</v>
      </c>
      <c r="U138" s="249">
        <f t="shared" si="60"/>
        <v>0.21024894610178355</v>
      </c>
      <c r="V138" s="249">
        <f t="shared" si="60"/>
        <v>0.31193195936017376</v>
      </c>
      <c r="W138" s="249">
        <f t="shared" si="60"/>
        <v>0.42575861396636955</v>
      </c>
      <c r="AG138" s="74"/>
      <c r="AH138" s="47"/>
      <c r="AI138" s="47"/>
      <c r="AJ138" s="47"/>
      <c r="AK138" s="47"/>
      <c r="AL138" s="47"/>
    </row>
    <row r="139" spans="3:38" hidden="1" x14ac:dyDescent="0.25">
      <c r="C139" s="139" t="s">
        <v>29</v>
      </c>
      <c r="D139" s="140" t="s">
        <v>132</v>
      </c>
      <c r="E139" s="146">
        <f t="shared" ref="E139:W139" si="61">E97/E$95</f>
        <v>3.8976105319772515E-7</v>
      </c>
      <c r="F139" s="146">
        <f t="shared" si="61"/>
        <v>5.243893007101083E-5</v>
      </c>
      <c r="G139" s="239">
        <f t="shared" si="61"/>
        <v>1.4338963429382008E-4</v>
      </c>
      <c r="H139" s="146">
        <f t="shared" si="61"/>
        <v>1.9983518790903218E-4</v>
      </c>
      <c r="I139" s="240">
        <f t="shared" si="61"/>
        <v>2.7660336679268888E-4</v>
      </c>
      <c r="J139" s="239">
        <f t="shared" si="61"/>
        <v>3.7906536239296274E-4</v>
      </c>
      <c r="K139" s="146">
        <f t="shared" si="61"/>
        <v>5.1230939945753646E-4</v>
      </c>
      <c r="L139" s="146">
        <f t="shared" si="61"/>
        <v>6.818622025194386E-4</v>
      </c>
      <c r="M139" s="146">
        <f t="shared" si="61"/>
        <v>8.9378003746324469E-4</v>
      </c>
      <c r="N139" s="240">
        <f t="shared" si="61"/>
        <v>1.1543166604223753E-3</v>
      </c>
      <c r="O139" s="239">
        <f t="shared" si="61"/>
        <v>1.4700754130143893E-3</v>
      </c>
      <c r="P139" s="146">
        <f t="shared" si="61"/>
        <v>1.8481918812685136E-3</v>
      </c>
      <c r="Q139" s="146">
        <f t="shared" si="61"/>
        <v>2.2964340046630833E-3</v>
      </c>
      <c r="R139" s="146">
        <f t="shared" si="61"/>
        <v>2.8231334858346674E-3</v>
      </c>
      <c r="S139" s="240">
        <f t="shared" si="61"/>
        <v>3.4373173775045624E-3</v>
      </c>
      <c r="T139" s="245">
        <f t="shared" si="61"/>
        <v>8.0432998254542244E-3</v>
      </c>
      <c r="U139" s="245">
        <f t="shared" si="61"/>
        <v>1.5790131308356992E-2</v>
      </c>
      <c r="V139" s="245">
        <f t="shared" si="61"/>
        <v>2.7449933593512763E-2</v>
      </c>
      <c r="W139" s="245">
        <f t="shared" si="61"/>
        <v>4.3344346144317064E-2</v>
      </c>
      <c r="AG139" s="74"/>
      <c r="AH139" s="47"/>
      <c r="AI139" s="47"/>
      <c r="AJ139" s="47"/>
      <c r="AK139" s="47"/>
      <c r="AL139" s="47"/>
    </row>
    <row r="140" spans="3:38" hidden="1" x14ac:dyDescent="0.25">
      <c r="C140" s="80" t="s">
        <v>30</v>
      </c>
      <c r="D140" s="130" t="s">
        <v>133</v>
      </c>
      <c r="E140" s="146">
        <f t="shared" ref="E140:W140" si="62">E98/E$95</f>
        <v>8.9345226333181123E-7</v>
      </c>
      <c r="F140" s="146">
        <f t="shared" si="62"/>
        <v>4.5899774152769269E-5</v>
      </c>
      <c r="G140" s="239">
        <f t="shared" si="62"/>
        <v>1.1596697943590543E-4</v>
      </c>
      <c r="H140" s="146">
        <f t="shared" si="62"/>
        <v>1.5750152636836179E-4</v>
      </c>
      <c r="I140" s="240">
        <f t="shared" si="62"/>
        <v>2.1265746569223577E-4</v>
      </c>
      <c r="J140" s="239">
        <f t="shared" si="62"/>
        <v>2.8460880693847545E-4</v>
      </c>
      <c r="K140" s="146">
        <f t="shared" si="62"/>
        <v>3.7617718660112648E-4</v>
      </c>
      <c r="L140" s="146">
        <f t="shared" si="62"/>
        <v>4.903693787662568E-4</v>
      </c>
      <c r="M140" s="146">
        <f t="shared" si="62"/>
        <v>6.3043887260129123E-4</v>
      </c>
      <c r="N140" s="240">
        <f t="shared" si="62"/>
        <v>7.9966752119648809E-4</v>
      </c>
      <c r="O140" s="239">
        <f t="shared" si="62"/>
        <v>1.0014663399439039E-3</v>
      </c>
      <c r="P140" s="146">
        <f t="shared" si="62"/>
        <v>1.2394834197552954E-3</v>
      </c>
      <c r="Q140" s="146">
        <f t="shared" si="62"/>
        <v>1.5176504192990013E-3</v>
      </c>
      <c r="R140" s="146">
        <f t="shared" si="62"/>
        <v>1.8401161449053921E-3</v>
      </c>
      <c r="S140" s="240">
        <f t="shared" si="62"/>
        <v>2.2113012062474143E-3</v>
      </c>
      <c r="T140" s="245">
        <f t="shared" si="62"/>
        <v>4.8851122181855595E-3</v>
      </c>
      <c r="U140" s="245">
        <f t="shared" si="62"/>
        <v>9.1086371927085186E-3</v>
      </c>
      <c r="V140" s="245">
        <f t="shared" si="62"/>
        <v>1.5046331666422309E-2</v>
      </c>
      <c r="W140" s="245">
        <f t="shared" si="62"/>
        <v>2.2544294213024473E-2</v>
      </c>
      <c r="AG140" s="74"/>
      <c r="AH140" s="47"/>
      <c r="AI140" s="47"/>
      <c r="AJ140" s="47"/>
      <c r="AK140" s="47"/>
      <c r="AL140" s="47"/>
    </row>
    <row r="141" spans="3:38" hidden="1" x14ac:dyDescent="0.25">
      <c r="C141" s="80" t="s">
        <v>31</v>
      </c>
      <c r="D141" s="130" t="s">
        <v>134</v>
      </c>
      <c r="E141" s="146">
        <f t="shared" ref="E141:W141" si="63">E99/E$95</f>
        <v>3.6577575905347269E-6</v>
      </c>
      <c r="F141" s="146">
        <f t="shared" si="63"/>
        <v>8.7758214511285399E-5</v>
      </c>
      <c r="G141" s="239">
        <f t="shared" si="63"/>
        <v>1.9117512793029973E-4</v>
      </c>
      <c r="H141" s="146">
        <f t="shared" si="63"/>
        <v>2.4598933935148794E-4</v>
      </c>
      <c r="I141" s="240">
        <f t="shared" si="63"/>
        <v>3.1438022715989361E-4</v>
      </c>
      <c r="J141" s="239">
        <f t="shared" si="63"/>
        <v>3.9817455953755382E-4</v>
      </c>
      <c r="K141" s="146">
        <f t="shared" si="63"/>
        <v>4.9842263892085654E-4</v>
      </c>
      <c r="L141" s="146">
        <f t="shared" si="63"/>
        <v>6.1615500619569387E-4</v>
      </c>
      <c r="M141" s="146">
        <f t="shared" si="63"/>
        <v>7.5246403700493384E-4</v>
      </c>
      <c r="N141" s="240">
        <f t="shared" si="63"/>
        <v>9.08307068624884E-4</v>
      </c>
      <c r="O141" s="239">
        <f t="shared" si="63"/>
        <v>1.084612082083789E-3</v>
      </c>
      <c r="P141" s="146">
        <f t="shared" si="63"/>
        <v>1.2823518502015363E-3</v>
      </c>
      <c r="Q141" s="146">
        <f t="shared" si="63"/>
        <v>1.5025432459866116E-3</v>
      </c>
      <c r="R141" s="146">
        <f t="shared" si="63"/>
        <v>1.7461398158206745E-3</v>
      </c>
      <c r="S141" s="240">
        <f t="shared" si="63"/>
        <v>2.0140198069802085E-3</v>
      </c>
      <c r="T141" s="245">
        <f t="shared" si="63"/>
        <v>3.6799845551668026E-3</v>
      </c>
      <c r="U141" s="245">
        <f t="shared" si="63"/>
        <v>5.713727923591528E-3</v>
      </c>
      <c r="V141" s="245">
        <f t="shared" si="63"/>
        <v>7.7513993192275688E-3</v>
      </c>
      <c r="W141" s="245">
        <f t="shared" si="63"/>
        <v>9.2622060637023648E-3</v>
      </c>
      <c r="AG141" s="74"/>
      <c r="AH141" s="47"/>
      <c r="AI141" s="47"/>
      <c r="AJ141" s="47"/>
      <c r="AK141" s="47"/>
      <c r="AL141" s="47"/>
    </row>
    <row r="142" spans="3:38" hidden="1" x14ac:dyDescent="0.25">
      <c r="C142" s="80" t="s">
        <v>32</v>
      </c>
      <c r="D142" s="130" t="s">
        <v>135</v>
      </c>
      <c r="E142" s="146">
        <f t="shared" ref="E142:W142" si="64">E100/E$95</f>
        <v>8.5927321723421334E-5</v>
      </c>
      <c r="F142" s="146">
        <f t="shared" si="64"/>
        <v>1.9350687331514897E-3</v>
      </c>
      <c r="G142" s="239">
        <f t="shared" si="64"/>
        <v>4.1606573447032424E-3</v>
      </c>
      <c r="H142" s="146">
        <f t="shared" si="64"/>
        <v>5.3309184364654276E-3</v>
      </c>
      <c r="I142" s="240">
        <f t="shared" si="64"/>
        <v>6.7863335964221325E-3</v>
      </c>
      <c r="J142" s="239">
        <f t="shared" si="64"/>
        <v>8.5654952110552143E-3</v>
      </c>
      <c r="K142" s="146">
        <f t="shared" si="64"/>
        <v>1.0691715043488226E-2</v>
      </c>
      <c r="L142" s="146">
        <f t="shared" si="64"/>
        <v>1.3189441654895755E-2</v>
      </c>
      <c r="M142" s="146">
        <f t="shared" si="64"/>
        <v>1.6086134046717368E-2</v>
      </c>
      <c r="N142" s="240">
        <f t="shared" si="64"/>
        <v>1.9408157946763555E-2</v>
      </c>
      <c r="O142" s="239">
        <f t="shared" si="64"/>
        <v>2.3183053973768627E-2</v>
      </c>
      <c r="P142" s="146">
        <f t="shared" si="64"/>
        <v>2.7441184733752896E-2</v>
      </c>
      <c r="Q142" s="146">
        <f t="shared" si="64"/>
        <v>3.2215868533199646E-2</v>
      </c>
      <c r="R142" s="146">
        <f t="shared" si="64"/>
        <v>3.7541319563205292E-2</v>
      </c>
      <c r="S142" s="240">
        <f t="shared" si="64"/>
        <v>4.3452756629742142E-2</v>
      </c>
      <c r="T142" s="245">
        <f t="shared" si="64"/>
        <v>8.1728399119387646E-2</v>
      </c>
      <c r="U142" s="245">
        <f t="shared" si="64"/>
        <v>0.13350415684677608</v>
      </c>
      <c r="V142" s="245">
        <f t="shared" si="64"/>
        <v>0.19634891589047448</v>
      </c>
      <c r="W142" s="245">
        <f t="shared" si="64"/>
        <v>0.26534858535526212</v>
      </c>
      <c r="AG142" s="74"/>
      <c r="AH142" s="47"/>
      <c r="AI142" s="47"/>
      <c r="AJ142" s="47"/>
      <c r="AK142" s="47"/>
      <c r="AL142" s="47"/>
    </row>
    <row r="143" spans="3:38" hidden="1" x14ac:dyDescent="0.25">
      <c r="C143" s="80" t="s">
        <v>33</v>
      </c>
      <c r="D143" s="130" t="s">
        <v>136</v>
      </c>
      <c r="E143" s="146">
        <f t="shared" ref="E143:W143" si="65">E101/E$95</f>
        <v>3.3867237479234451E-5</v>
      </c>
      <c r="F143" s="146">
        <f t="shared" si="65"/>
        <v>7.3986943456048871E-4</v>
      </c>
      <c r="G143" s="239">
        <f t="shared" si="65"/>
        <v>1.575307610086313E-3</v>
      </c>
      <c r="H143" s="146">
        <f t="shared" si="65"/>
        <v>2.0103570373189122E-3</v>
      </c>
      <c r="I143" s="240">
        <f t="shared" si="65"/>
        <v>2.5482427665960211E-3</v>
      </c>
      <c r="J143" s="239">
        <f t="shared" si="65"/>
        <v>3.201675291602213E-3</v>
      </c>
      <c r="K143" s="146">
        <f t="shared" si="65"/>
        <v>3.9775138111106155E-3</v>
      </c>
      <c r="L143" s="146">
        <f t="shared" si="65"/>
        <v>4.8829129498424977E-3</v>
      </c>
      <c r="M143" s="146">
        <f t="shared" si="65"/>
        <v>5.9260265625171935E-3</v>
      </c>
      <c r="N143" s="240">
        <f t="shared" si="65"/>
        <v>7.1145507130653011E-3</v>
      </c>
      <c r="O143" s="239">
        <f t="shared" si="65"/>
        <v>8.4565509425505881E-3</v>
      </c>
      <c r="P143" s="146">
        <f t="shared" si="65"/>
        <v>9.961032188309904E-3</v>
      </c>
      <c r="Q143" s="146">
        <f t="shared" si="65"/>
        <v>1.1637953279218887E-2</v>
      </c>
      <c r="R143" s="146">
        <f t="shared" si="65"/>
        <v>1.3497458156490626E-2</v>
      </c>
      <c r="S143" s="240">
        <f t="shared" si="65"/>
        <v>1.5549874332902665E-2</v>
      </c>
      <c r="T143" s="245">
        <f t="shared" si="65"/>
        <v>2.8603514526580109E-2</v>
      </c>
      <c r="U143" s="245">
        <f t="shared" si="65"/>
        <v>4.5749633870586538E-2</v>
      </c>
      <c r="V143" s="245">
        <f t="shared" si="65"/>
        <v>6.5916249907140859E-2</v>
      </c>
      <c r="W143" s="245">
        <f t="shared" si="65"/>
        <v>8.7343069397784884E-2</v>
      </c>
      <c r="AG143" s="74"/>
      <c r="AH143" s="47"/>
      <c r="AI143" s="47"/>
      <c r="AJ143" s="47"/>
      <c r="AK143" s="47"/>
      <c r="AL143" s="47"/>
    </row>
    <row r="144" spans="3:38" hidden="1" x14ac:dyDescent="0.25">
      <c r="C144" s="80" t="s">
        <v>34</v>
      </c>
      <c r="D144" s="130" t="s">
        <v>137</v>
      </c>
      <c r="E144" s="146">
        <f t="shared" ref="E144:W144" si="66">E102/E$95</f>
        <v>4.6171694316919585E-7</v>
      </c>
      <c r="F144" s="146">
        <f t="shared" si="66"/>
        <v>3.1704044953789919E-7</v>
      </c>
      <c r="G144" s="239">
        <f t="shared" si="66"/>
        <v>2.4712979026697255E-7</v>
      </c>
      <c r="H144" s="146">
        <f t="shared" si="66"/>
        <v>2.2649765201502417E-7</v>
      </c>
      <c r="I144" s="240">
        <f t="shared" si="66"/>
        <v>2.0754527356057681E-7</v>
      </c>
      <c r="J144" s="239">
        <f t="shared" si="66"/>
        <v>1.8997267150878905E-7</v>
      </c>
      <c r="K144" s="146">
        <f t="shared" si="66"/>
        <v>1.737558119633795E-7</v>
      </c>
      <c r="L144" s="146">
        <f t="shared" si="66"/>
        <v>1.5885647574406019E-7</v>
      </c>
      <c r="M144" s="146">
        <f t="shared" si="66"/>
        <v>1.4519463564710315E-7</v>
      </c>
      <c r="N144" s="240">
        <f t="shared" si="66"/>
        <v>1.3269572548798531E-7</v>
      </c>
      <c r="O144" s="239">
        <f t="shared" si="66"/>
        <v>1.2127887566174833E-7</v>
      </c>
      <c r="P144" s="146">
        <f t="shared" si="66"/>
        <v>1.1085721256055899E-7</v>
      </c>
      <c r="Q144" s="146">
        <f t="shared" si="66"/>
        <v>1.0134387997648805E-7</v>
      </c>
      <c r="R144" s="146">
        <f t="shared" si="66"/>
        <v>9.2659084200437625E-8</v>
      </c>
      <c r="S144" s="240">
        <f t="shared" si="66"/>
        <v>8.4729297459973112E-8</v>
      </c>
      <c r="T144" s="245">
        <f t="shared" si="66"/>
        <v>5.4146158480310712E-8</v>
      </c>
      <c r="U144" s="245">
        <f t="shared" si="66"/>
        <v>3.4635904340605113E-8</v>
      </c>
      <c r="V144" s="245">
        <f t="shared" si="66"/>
        <v>2.2113795439263398E-8</v>
      </c>
      <c r="W144" s="245">
        <f t="shared" si="66"/>
        <v>1.405297989305725E-8</v>
      </c>
      <c r="AG144" s="74"/>
      <c r="AH144" s="47"/>
      <c r="AI144" s="47"/>
      <c r="AJ144" s="47"/>
      <c r="AK144" s="47"/>
      <c r="AL144" s="47"/>
    </row>
    <row r="145" spans="1:38" hidden="1" x14ac:dyDescent="0.25">
      <c r="C145" s="80" t="s">
        <v>35</v>
      </c>
      <c r="D145" s="130" t="s">
        <v>138</v>
      </c>
      <c r="E145" s="146">
        <f t="shared" ref="E145:W145" si="67">E103/E$95</f>
        <v>5.6725224245156681E-6</v>
      </c>
      <c r="F145" s="146">
        <f t="shared" si="67"/>
        <v>1.1273561223505608E-4</v>
      </c>
      <c r="G145" s="239">
        <f t="shared" si="67"/>
        <v>2.3385681310463663E-4</v>
      </c>
      <c r="H145" s="146">
        <f t="shared" si="67"/>
        <v>2.9551309421798006E-4</v>
      </c>
      <c r="I145" s="240">
        <f t="shared" si="67"/>
        <v>3.7078985621449753E-4</v>
      </c>
      <c r="J145" s="239">
        <f t="shared" si="67"/>
        <v>4.6109243770451556E-4</v>
      </c>
      <c r="K145" s="146">
        <f t="shared" si="67"/>
        <v>5.6701240421767494E-4</v>
      </c>
      <c r="L145" s="146">
        <f t="shared" si="67"/>
        <v>6.892146877287206E-4</v>
      </c>
      <c r="M145" s="146">
        <f t="shared" si="67"/>
        <v>8.2853835803833626E-4</v>
      </c>
      <c r="N145" s="240">
        <f t="shared" si="67"/>
        <v>9.8580423992183116E-4</v>
      </c>
      <c r="O145" s="239">
        <f t="shared" si="67"/>
        <v>1.1619230938602516E-3</v>
      </c>
      <c r="P145" s="146">
        <f t="shared" si="67"/>
        <v>1.3579635454594541E-3</v>
      </c>
      <c r="Q145" s="146">
        <f t="shared" si="67"/>
        <v>1.5751462597505775E-3</v>
      </c>
      <c r="R145" s="146">
        <f t="shared" si="67"/>
        <v>1.8147373585948596E-3</v>
      </c>
      <c r="S145" s="240">
        <f t="shared" si="67"/>
        <v>2.0780449680294832E-3</v>
      </c>
      <c r="T145" s="245">
        <f t="shared" si="67"/>
        <v>3.7379084491919261E-3</v>
      </c>
      <c r="U145" s="245">
        <f t="shared" si="67"/>
        <v>5.9114263075447796E-3</v>
      </c>
      <c r="V145" s="245">
        <f t="shared" si="67"/>
        <v>8.4994899113904222E-3</v>
      </c>
      <c r="W145" s="245">
        <f t="shared" si="67"/>
        <v>1.1327905760675683E-2</v>
      </c>
      <c r="AG145" s="74"/>
      <c r="AH145" s="47"/>
      <c r="AI145" s="47"/>
      <c r="AJ145" s="47"/>
      <c r="AK145" s="47"/>
      <c r="AL145" s="47"/>
    </row>
    <row r="146" spans="1:38" x14ac:dyDescent="0.25">
      <c r="C146" s="141" t="s">
        <v>242</v>
      </c>
      <c r="D146" s="128" t="s">
        <v>140</v>
      </c>
      <c r="E146" s="149">
        <f t="shared" ref="E146:W146" si="68">E104/E$95</f>
        <v>0.99986913023053892</v>
      </c>
      <c r="F146" s="149">
        <f t="shared" si="68"/>
        <v>0.99704039942703271</v>
      </c>
      <c r="G146" s="256">
        <f t="shared" si="68"/>
        <v>0.99362572524235493</v>
      </c>
      <c r="H146" s="149">
        <f t="shared" si="68"/>
        <v>0.99182680276347568</v>
      </c>
      <c r="I146" s="257">
        <f t="shared" si="68"/>
        <v>0.98958677904365711</v>
      </c>
      <c r="J146" s="256">
        <f t="shared" si="68"/>
        <v>0.98684471433292253</v>
      </c>
      <c r="K146" s="149">
        <f t="shared" si="68"/>
        <v>0.9835628628660813</v>
      </c>
      <c r="L146" s="149">
        <f t="shared" si="68"/>
        <v>0.97970145453312119</v>
      </c>
      <c r="M146" s="149">
        <f t="shared" si="68"/>
        <v>0.97521580888429693</v>
      </c>
      <c r="N146" s="257">
        <f t="shared" si="68"/>
        <v>0.97006270272188555</v>
      </c>
      <c r="O146" s="256">
        <f t="shared" si="68"/>
        <v>0.96419686581143649</v>
      </c>
      <c r="P146" s="149">
        <f t="shared" si="68"/>
        <v>0.9575683996895622</v>
      </c>
      <c r="Q146" s="149">
        <f t="shared" si="68"/>
        <v>0.9501225221802797</v>
      </c>
      <c r="R146" s="149">
        <f t="shared" si="68"/>
        <v>0.94180270850732084</v>
      </c>
      <c r="S146" s="257">
        <f t="shared" si="68"/>
        <v>0.93255044663713904</v>
      </c>
      <c r="T146" s="249">
        <f t="shared" si="68"/>
        <v>0.87226538515483687</v>
      </c>
      <c r="U146" s="249">
        <f t="shared" si="68"/>
        <v>0.78975105389821643</v>
      </c>
      <c r="V146" s="249">
        <f t="shared" si="68"/>
        <v>0.68806804063982629</v>
      </c>
      <c r="W146" s="249">
        <f t="shared" si="68"/>
        <v>0.57424138603363051</v>
      </c>
      <c r="AG146" s="74"/>
      <c r="AH146" s="47"/>
      <c r="AI146" s="47"/>
      <c r="AJ146" s="47"/>
      <c r="AK146" s="47"/>
      <c r="AL146" s="47"/>
    </row>
    <row r="147" spans="1:38" x14ac:dyDescent="0.25">
      <c r="C147" s="80" t="s">
        <v>29</v>
      </c>
      <c r="D147" s="130" t="s">
        <v>125</v>
      </c>
      <c r="E147" s="150">
        <f t="shared" ref="E147:W147" si="69">E105/E$95</f>
        <v>4.6874457946933525E-4</v>
      </c>
      <c r="F147" s="150">
        <f t="shared" si="69"/>
        <v>1.72498147931507E-2</v>
      </c>
      <c r="G147" s="258">
        <f t="shared" si="69"/>
        <v>2.4091881413559346E-2</v>
      </c>
      <c r="H147" s="150">
        <f t="shared" si="69"/>
        <v>2.6920654051848163E-2</v>
      </c>
      <c r="I147" s="259">
        <f t="shared" si="69"/>
        <v>3.0020581766034934E-2</v>
      </c>
      <c r="J147" s="258">
        <f t="shared" si="69"/>
        <v>3.3304260925518248E-2</v>
      </c>
      <c r="K147" s="150">
        <f t="shared" si="69"/>
        <v>3.6716256803905015E-2</v>
      </c>
      <c r="L147" s="150">
        <f t="shared" si="69"/>
        <v>4.0211479440242733E-2</v>
      </c>
      <c r="M147" s="150">
        <f t="shared" si="69"/>
        <v>4.3733320742129628E-2</v>
      </c>
      <c r="N147" s="259">
        <f t="shared" si="69"/>
        <v>4.7237103188860242E-2</v>
      </c>
      <c r="O147" s="258">
        <f t="shared" si="69"/>
        <v>5.0684812956196257E-2</v>
      </c>
      <c r="P147" s="150">
        <f t="shared" si="69"/>
        <v>5.4046275388265883E-2</v>
      </c>
      <c r="Q147" s="150">
        <f t="shared" si="69"/>
        <v>5.7298195285239134E-2</v>
      </c>
      <c r="R147" s="150">
        <f t="shared" si="69"/>
        <v>6.0421681315395298E-2</v>
      </c>
      <c r="S147" s="259">
        <f t="shared" si="69"/>
        <v>6.3401727512952533E-2</v>
      </c>
      <c r="T147" s="250">
        <f t="shared" si="69"/>
        <v>7.5321127296791177E-2</v>
      </c>
      <c r="U147" s="250">
        <f t="shared" si="69"/>
        <v>8.2259595868682853E-2</v>
      </c>
      <c r="V147" s="250">
        <f t="shared" si="69"/>
        <v>8.4013365458463801E-2</v>
      </c>
      <c r="W147" s="250">
        <f t="shared" si="69"/>
        <v>8.0518630290359758E-2</v>
      </c>
      <c r="AG147" s="74"/>
      <c r="AH147" s="47"/>
      <c r="AI147" s="47"/>
      <c r="AJ147" s="47"/>
      <c r="AK147" s="47"/>
      <c r="AL147" s="47"/>
    </row>
    <row r="148" spans="1:38" x14ac:dyDescent="0.25">
      <c r="C148" s="80" t="s">
        <v>30</v>
      </c>
      <c r="D148" s="130" t="s">
        <v>126</v>
      </c>
      <c r="E148" s="150">
        <f t="shared" ref="E148:W148" si="70">E106/E$95</f>
        <v>5.0711657426778092E-2</v>
      </c>
      <c r="F148" s="150">
        <f t="shared" si="70"/>
        <v>0.12479675362630435</v>
      </c>
      <c r="G148" s="258">
        <f t="shared" si="70"/>
        <v>0.13951496842127772</v>
      </c>
      <c r="H148" s="150">
        <f t="shared" si="70"/>
        <v>0.14379643081957535</v>
      </c>
      <c r="I148" s="259">
        <f t="shared" si="70"/>
        <v>0.14765615941774532</v>
      </c>
      <c r="J148" s="258">
        <f t="shared" si="70"/>
        <v>0.15116859352293219</v>
      </c>
      <c r="K148" s="150">
        <f t="shared" si="70"/>
        <v>0.15431969374221882</v>
      </c>
      <c r="L148" s="150">
        <f t="shared" si="70"/>
        <v>0.15709853584990596</v>
      </c>
      <c r="M148" s="150">
        <f t="shared" si="70"/>
        <v>0.15950392073770353</v>
      </c>
      <c r="N148" s="259">
        <f t="shared" si="70"/>
        <v>0.16153043416524215</v>
      </c>
      <c r="O148" s="258">
        <f t="shared" si="70"/>
        <v>0.16317592875817521</v>
      </c>
      <c r="P148" s="150">
        <f t="shared" si="70"/>
        <v>0.16444117390405294</v>
      </c>
      <c r="Q148" s="150">
        <f t="shared" si="70"/>
        <v>0.16532833367410024</v>
      </c>
      <c r="R148" s="150">
        <f t="shared" si="70"/>
        <v>0.16583957038097438</v>
      </c>
      <c r="S148" s="259">
        <f t="shared" si="70"/>
        <v>0.16597682715910786</v>
      </c>
      <c r="T148" s="250">
        <f t="shared" si="70"/>
        <v>0.16169649485186746</v>
      </c>
      <c r="U148" s="250">
        <f t="shared" si="70"/>
        <v>0.15018248380054186</v>
      </c>
      <c r="V148" s="250">
        <f t="shared" si="70"/>
        <v>0.1328551167300005</v>
      </c>
      <c r="W148" s="250">
        <f t="shared" si="70"/>
        <v>0.11169951839035645</v>
      </c>
      <c r="AG148" s="74"/>
      <c r="AH148" s="47"/>
      <c r="AI148" s="47"/>
      <c r="AJ148" s="47"/>
      <c r="AK148" s="47"/>
      <c r="AL148" s="47"/>
    </row>
    <row r="149" spans="1:38" x14ac:dyDescent="0.25">
      <c r="C149" s="80" t="s">
        <v>31</v>
      </c>
      <c r="D149" s="130" t="s">
        <v>127</v>
      </c>
      <c r="E149" s="150">
        <f t="shared" ref="E149:W149" si="71">E107/E$95</f>
        <v>0.1200311502117281</v>
      </c>
      <c r="F149" s="150">
        <f t="shared" si="71"/>
        <v>0.20740976438149641</v>
      </c>
      <c r="G149" s="258">
        <f t="shared" si="71"/>
        <v>0.22336208696457677</v>
      </c>
      <c r="H149" s="150">
        <f t="shared" si="71"/>
        <v>0.22770171651406598</v>
      </c>
      <c r="I149" s="259">
        <f t="shared" si="71"/>
        <v>0.23142193205708114</v>
      </c>
      <c r="J149" s="258">
        <f t="shared" si="71"/>
        <v>0.23460273554242</v>
      </c>
      <c r="K149" s="150">
        <f t="shared" si="71"/>
        <v>0.23724462441130748</v>
      </c>
      <c r="L149" s="150">
        <f t="shared" si="71"/>
        <v>0.23935007224937063</v>
      </c>
      <c r="M149" s="150">
        <f t="shared" si="71"/>
        <v>0.24093485666585546</v>
      </c>
      <c r="N149" s="259">
        <f t="shared" si="71"/>
        <v>0.24201144196399119</v>
      </c>
      <c r="O149" s="258">
        <f t="shared" si="71"/>
        <v>0.24259318009582753</v>
      </c>
      <c r="P149" s="150">
        <f t="shared" si="71"/>
        <v>0.24269300240251801</v>
      </c>
      <c r="Q149" s="150">
        <f t="shared" si="71"/>
        <v>0.24232169225751859</v>
      </c>
      <c r="R149" s="150">
        <f t="shared" si="71"/>
        <v>0.24148722494925062</v>
      </c>
      <c r="S149" s="259">
        <f t="shared" si="71"/>
        <v>0.24019482435182227</v>
      </c>
      <c r="T149" s="250">
        <f t="shared" si="71"/>
        <v>0.2276827082677092</v>
      </c>
      <c r="U149" s="250">
        <f t="shared" si="71"/>
        <v>0.2065121113099414</v>
      </c>
      <c r="V149" s="250">
        <f t="shared" si="71"/>
        <v>0.17878371607853499</v>
      </c>
      <c r="W149" s="250">
        <f t="shared" si="71"/>
        <v>0.14740656646572753</v>
      </c>
      <c r="AG149" s="74"/>
      <c r="AH149" s="47"/>
      <c r="AI149" s="47"/>
      <c r="AJ149" s="47"/>
      <c r="AK149" s="47"/>
      <c r="AL149" s="47"/>
    </row>
    <row r="150" spans="1:38" x14ac:dyDescent="0.25">
      <c r="C150" s="80" t="s">
        <v>32</v>
      </c>
      <c r="D150" s="130" t="s">
        <v>128</v>
      </c>
      <c r="E150" s="150">
        <f t="shared" ref="E150:W150" si="72">E108/E$95</f>
        <v>0.16804332220613322</v>
      </c>
      <c r="F150" s="150">
        <f t="shared" si="72"/>
        <v>0.2242985967997265</v>
      </c>
      <c r="G150" s="258">
        <f t="shared" si="72"/>
        <v>0.23324584528201622</v>
      </c>
      <c r="H150" s="150">
        <f t="shared" si="72"/>
        <v>0.23540160800734197</v>
      </c>
      <c r="I150" s="259">
        <f t="shared" si="72"/>
        <v>0.23705091568560191</v>
      </c>
      <c r="J150" s="258">
        <f t="shared" si="72"/>
        <v>0.23824926680789343</v>
      </c>
      <c r="K150" s="150">
        <f t="shared" si="72"/>
        <v>0.23900639531674553</v>
      </c>
      <c r="L150" s="150">
        <f t="shared" si="72"/>
        <v>0.2393314567744074</v>
      </c>
      <c r="M150" s="150">
        <f t="shared" si="72"/>
        <v>0.23924382182032305</v>
      </c>
      <c r="N150" s="259">
        <f t="shared" si="72"/>
        <v>0.23875998439574397</v>
      </c>
      <c r="O150" s="258">
        <f t="shared" si="72"/>
        <v>0.23789509234243772</v>
      </c>
      <c r="P150" s="150">
        <f t="shared" si="72"/>
        <v>0.23666148779980389</v>
      </c>
      <c r="Q150" s="150">
        <f t="shared" si="72"/>
        <v>0.23506770318911221</v>
      </c>
      <c r="R150" s="150">
        <f t="shared" si="72"/>
        <v>0.23311886912398275</v>
      </c>
      <c r="S150" s="259">
        <f t="shared" si="72"/>
        <v>0.23081691259217857</v>
      </c>
      <c r="T150" s="250">
        <f t="shared" si="72"/>
        <v>0.21465010430464909</v>
      </c>
      <c r="U150" s="250">
        <f t="shared" si="72"/>
        <v>0.19180102273332697</v>
      </c>
      <c r="V150" s="250">
        <f t="shared" si="72"/>
        <v>0.16401690021121565</v>
      </c>
      <c r="W150" s="250">
        <f t="shared" si="72"/>
        <v>0.1338644137425955</v>
      </c>
      <c r="AG150" s="74"/>
      <c r="AH150" s="47"/>
      <c r="AI150" s="47"/>
      <c r="AJ150" s="47"/>
      <c r="AK150" s="47"/>
      <c r="AL150" s="47"/>
    </row>
    <row r="151" spans="1:38" x14ac:dyDescent="0.25">
      <c r="C151" s="80" t="s">
        <v>33</v>
      </c>
      <c r="D151" s="130" t="s">
        <v>129</v>
      </c>
      <c r="E151" s="150">
        <f t="shared" ref="E151:W151" si="73">E109/E$95</f>
        <v>0.43623899724977899</v>
      </c>
      <c r="F151" s="150">
        <f t="shared" si="73"/>
        <v>0.28886028069013858</v>
      </c>
      <c r="G151" s="258">
        <f t="shared" si="73"/>
        <v>0.25828319423173374</v>
      </c>
      <c r="H151" s="150">
        <f t="shared" si="73"/>
        <v>0.24884479257678147</v>
      </c>
      <c r="I151" s="259">
        <f t="shared" si="73"/>
        <v>0.2399110298399697</v>
      </c>
      <c r="J151" s="258">
        <f t="shared" si="73"/>
        <v>0.23136426517428021</v>
      </c>
      <c r="K151" s="150">
        <f t="shared" si="73"/>
        <v>0.22321227446908626</v>
      </c>
      <c r="L151" s="150">
        <f t="shared" si="73"/>
        <v>0.21545338177933082</v>
      </c>
      <c r="M151" s="150">
        <f t="shared" si="73"/>
        <v>0.20807059241209044</v>
      </c>
      <c r="N151" s="259">
        <f t="shared" si="73"/>
        <v>0.2010476596344592</v>
      </c>
      <c r="O151" s="258">
        <f t="shared" si="73"/>
        <v>0.19436195357172387</v>
      </c>
      <c r="P151" s="150">
        <f t="shared" si="73"/>
        <v>0.1879837724976344</v>
      </c>
      <c r="Q151" s="150">
        <f t="shared" si="73"/>
        <v>0.18187915465370483</v>
      </c>
      <c r="R151" s="150">
        <f t="shared" si="73"/>
        <v>0.1760142660098433</v>
      </c>
      <c r="S151" s="259">
        <f t="shared" si="73"/>
        <v>0.17035544603921049</v>
      </c>
      <c r="T151" s="250">
        <f t="shared" si="73"/>
        <v>0.14437796961640195</v>
      </c>
      <c r="U151" s="250">
        <f t="shared" si="73"/>
        <v>0.12086565128120974</v>
      </c>
      <c r="V151" s="250">
        <f t="shared" si="73"/>
        <v>9.8764383726111418E-2</v>
      </c>
      <c r="W151" s="250">
        <f t="shared" si="73"/>
        <v>7.8158345970163079E-2</v>
      </c>
      <c r="AG151" s="74"/>
      <c r="AH151" s="47"/>
      <c r="AI151" s="47"/>
      <c r="AJ151" s="47"/>
      <c r="AK151" s="47"/>
      <c r="AL151" s="47"/>
    </row>
    <row r="152" spans="1:38" x14ac:dyDescent="0.25">
      <c r="C152" s="80" t="s">
        <v>34</v>
      </c>
      <c r="D152" s="130" t="s">
        <v>130</v>
      </c>
      <c r="E152" s="150">
        <f t="shared" ref="E152:W152" si="74">E110/E$95</f>
        <v>0.15387336047421674</v>
      </c>
      <c r="F152" s="150">
        <f t="shared" si="74"/>
        <v>9.6773083289835846E-2</v>
      </c>
      <c r="G152" s="258">
        <f t="shared" si="74"/>
        <v>8.4258647479738991E-2</v>
      </c>
      <c r="H152" s="150">
        <f t="shared" si="74"/>
        <v>8.0369627196628199E-2</v>
      </c>
      <c r="I152" s="259">
        <f t="shared" si="74"/>
        <v>7.6682175838294286E-2</v>
      </c>
      <c r="J152" s="258">
        <f t="shared" si="74"/>
        <v>7.31519263296974E-2</v>
      </c>
      <c r="K152" s="150">
        <f t="shared" si="74"/>
        <v>6.9788429577405761E-2</v>
      </c>
      <c r="L152" s="150">
        <f t="shared" si="74"/>
        <v>6.659644876894856E-2</v>
      </c>
      <c r="M152" s="150">
        <f t="shared" si="74"/>
        <v>6.3573757687440946E-2</v>
      </c>
      <c r="N152" s="259">
        <f t="shared" si="74"/>
        <v>6.0717782031656099E-2</v>
      </c>
      <c r="O152" s="258">
        <f t="shared" si="74"/>
        <v>5.8022416087616012E-2</v>
      </c>
      <c r="P152" s="150">
        <f t="shared" si="74"/>
        <v>5.5477967229315604E-2</v>
      </c>
      <c r="Q152" s="150">
        <f t="shared" si="74"/>
        <v>5.3072534622876595E-2</v>
      </c>
      <c r="R152" s="150">
        <f t="shared" si="74"/>
        <v>5.0793955023610782E-2</v>
      </c>
      <c r="S152" s="259">
        <f t="shared" si="74"/>
        <v>4.8629952851485581E-2</v>
      </c>
      <c r="T152" s="250">
        <f t="shared" si="74"/>
        <v>3.9196223773549588E-2</v>
      </c>
      <c r="U152" s="250">
        <f t="shared" si="74"/>
        <v>3.1460643740809001E-2</v>
      </c>
      <c r="V152" s="250">
        <f t="shared" si="74"/>
        <v>2.486769141109655E-2</v>
      </c>
      <c r="W152" s="250">
        <f t="shared" si="74"/>
        <v>1.9204203031075527E-2</v>
      </c>
      <c r="AG152" s="74"/>
      <c r="AH152" s="47"/>
      <c r="AI152" s="47"/>
      <c r="AJ152" s="47"/>
      <c r="AK152" s="47"/>
      <c r="AL152" s="47"/>
    </row>
    <row r="153" spans="1:38" x14ac:dyDescent="0.25">
      <c r="C153" s="132" t="s">
        <v>35</v>
      </c>
      <c r="D153" s="143" t="s">
        <v>131</v>
      </c>
      <c r="E153" s="151">
        <f t="shared" ref="E153:W153" si="75">E111/E$95</f>
        <v>7.0501897963126087E-2</v>
      </c>
      <c r="F153" s="151">
        <f t="shared" si="75"/>
        <v>3.7652105746442809E-2</v>
      </c>
      <c r="G153" s="260">
        <f t="shared" si="75"/>
        <v>3.0869101415306563E-2</v>
      </c>
      <c r="H153" s="151">
        <f t="shared" si="75"/>
        <v>2.8791973732978073E-2</v>
      </c>
      <c r="I153" s="261">
        <f t="shared" si="75"/>
        <v>2.6843984466519259E-2</v>
      </c>
      <c r="J153" s="260">
        <f t="shared" si="75"/>
        <v>2.5003666063651123E-2</v>
      </c>
      <c r="K153" s="151">
        <f t="shared" si="75"/>
        <v>2.3275188457895044E-2</v>
      </c>
      <c r="L153" s="151">
        <f t="shared" si="75"/>
        <v>2.166007976964773E-2</v>
      </c>
      <c r="M153" s="151">
        <f t="shared" si="75"/>
        <v>2.0155538753515924E-2</v>
      </c>
      <c r="N153" s="261">
        <f t="shared" si="75"/>
        <v>1.8758297312544834E-2</v>
      </c>
      <c r="O153" s="260">
        <f t="shared" si="75"/>
        <v>1.7463481836354214E-2</v>
      </c>
      <c r="P153" s="151">
        <f t="shared" si="75"/>
        <v>1.6264720554581016E-2</v>
      </c>
      <c r="Q153" s="151">
        <f t="shared" si="75"/>
        <v>1.5154908409007349E-2</v>
      </c>
      <c r="R153" s="151">
        <f t="shared" si="75"/>
        <v>1.4127141576574839E-2</v>
      </c>
      <c r="S153" s="261">
        <f t="shared" si="75"/>
        <v>1.3174756057227137E-2</v>
      </c>
      <c r="T153" s="251">
        <f t="shared" si="75"/>
        <v>9.3407571651903994E-3</v>
      </c>
      <c r="U153" s="251">
        <f t="shared" si="75"/>
        <v>6.6695450912997931E-3</v>
      </c>
      <c r="V153" s="251">
        <f t="shared" si="75"/>
        <v>4.7668669328083538E-3</v>
      </c>
      <c r="W153" s="251">
        <f t="shared" si="75"/>
        <v>3.3897082660125965E-3</v>
      </c>
      <c r="AG153" s="74"/>
      <c r="AH153" s="47"/>
      <c r="AI153" s="47"/>
      <c r="AJ153" s="47"/>
      <c r="AK153" s="47"/>
      <c r="AL153" s="47"/>
    </row>
    <row r="154" spans="1:38" x14ac:dyDescent="0.25">
      <c r="AG154" s="74"/>
      <c r="AH154" s="47"/>
      <c r="AI154" s="47"/>
      <c r="AJ154" s="47"/>
      <c r="AK154" s="47"/>
      <c r="AL154" s="47"/>
    </row>
    <row r="155" spans="1:38" ht="18.75" x14ac:dyDescent="0.3">
      <c r="C155" s="14"/>
      <c r="AG155" s="18"/>
      <c r="AH155" s="165"/>
      <c r="AI155" s="165"/>
      <c r="AJ155" s="165"/>
      <c r="AK155" s="165"/>
      <c r="AL155" s="165"/>
    </row>
    <row r="156" spans="1:38" x14ac:dyDescent="0.25">
      <c r="AG156" s="18"/>
      <c r="AH156" s="165"/>
      <c r="AI156" s="165"/>
      <c r="AJ156" s="165"/>
      <c r="AK156" s="165"/>
      <c r="AL156" s="165"/>
    </row>
    <row r="157" spans="1:38" ht="23.25" x14ac:dyDescent="0.35">
      <c r="A157" s="19" t="s">
        <v>45</v>
      </c>
      <c r="C157" s="110"/>
      <c r="D157" s="15"/>
      <c r="E157" s="124">
        <v>2006</v>
      </c>
      <c r="F157" s="124">
        <v>2015</v>
      </c>
      <c r="G157" s="38">
        <v>2018</v>
      </c>
      <c r="H157" s="5">
        <v>2019</v>
      </c>
      <c r="I157" s="189">
        <v>2020</v>
      </c>
      <c r="J157" s="197">
        <v>2021</v>
      </c>
      <c r="K157" s="48">
        <v>2022</v>
      </c>
      <c r="L157" s="5">
        <v>2023</v>
      </c>
      <c r="M157" s="48">
        <v>2024</v>
      </c>
      <c r="N157" s="189">
        <v>2025</v>
      </c>
      <c r="O157" s="197">
        <v>2026</v>
      </c>
      <c r="P157" s="5">
        <v>2027</v>
      </c>
      <c r="Q157" s="48">
        <v>2028</v>
      </c>
      <c r="R157" s="48">
        <v>2029</v>
      </c>
      <c r="S157" s="189">
        <v>2030</v>
      </c>
      <c r="T157" s="199">
        <v>2035</v>
      </c>
      <c r="U157" s="199">
        <v>2040</v>
      </c>
      <c r="V157" s="5">
        <v>2045</v>
      </c>
      <c r="W157" s="199">
        <v>2050</v>
      </c>
      <c r="AG157" s="18"/>
      <c r="AH157" s="165"/>
      <c r="AI157" s="165"/>
      <c r="AJ157" s="165"/>
      <c r="AK157" s="165"/>
      <c r="AL157" s="165"/>
    </row>
    <row r="158" spans="1:38" x14ac:dyDescent="0.25">
      <c r="C158" s="6" t="s">
        <v>95</v>
      </c>
      <c r="D158" s="17" t="s">
        <v>184</v>
      </c>
      <c r="E158" s="32">
        <f>VLOOKUP($D158,result!$A$2:$AW$212,E$5,FALSE)</f>
        <v>2393165780</v>
      </c>
      <c r="F158" s="32">
        <f>VLOOKUP($D158,result!$A$2:$AW$212,F$5,FALSE)</f>
        <v>2463062846</v>
      </c>
      <c r="G158" s="235">
        <f>VLOOKUP($D158,result!$A$2:$AW$212,G$5,FALSE)/1000000</f>
        <v>2528.796593</v>
      </c>
      <c r="H158" s="32">
        <f>VLOOKUP($D158,result!$A$2:$AW$212,H$5,FALSE)/1000000</f>
        <v>2550.3321890000002</v>
      </c>
      <c r="I158" s="236">
        <f>VLOOKUP($D158,result!$A$2:$AW$212,I$5,FALSE)/1000000</f>
        <v>2571.6803</v>
      </c>
      <c r="J158" s="235">
        <f>VLOOKUP($D158,result!$A$2:$AW$212,J$5,FALSE)/1000000</f>
        <v>2592.8411289999999</v>
      </c>
      <c r="K158" s="32">
        <f>VLOOKUP($D158,result!$A$2:$AW$212,K$5,FALSE)/1000000</f>
        <v>2613.8148780000001</v>
      </c>
      <c r="L158" s="32">
        <f>VLOOKUP($D158,result!$A$2:$AW$212,L$5,FALSE)/1000000</f>
        <v>2634.6017489999999</v>
      </c>
      <c r="M158" s="32">
        <f>VLOOKUP($D158,result!$A$2:$AW$212,M$5,FALSE)/1000000</f>
        <v>2655.201943</v>
      </c>
      <c r="N158" s="236">
        <f>VLOOKUP($D158,result!$A$2:$AW$212,N$5,FALSE)/1000000</f>
        <v>2675.6156609999998</v>
      </c>
      <c r="O158" s="235">
        <f>VLOOKUP($D158,result!$A$2:$AW$212,O$5,FALSE)/1000000</f>
        <v>2695.8431019999998</v>
      </c>
      <c r="P158" s="32">
        <f>VLOOKUP($D158,result!$A$2:$AW$212,P$5,FALSE)/1000000</f>
        <v>2715.8844650000001</v>
      </c>
      <c r="Q158" s="32">
        <f>VLOOKUP($D158,result!$A$2:$AW$212,Q$5,FALSE)/1000000</f>
        <v>2735.7399479999999</v>
      </c>
      <c r="R158" s="32">
        <f>VLOOKUP($D158,result!$A$2:$AW$212,R$5,FALSE)/1000000</f>
        <v>2755.4097499999998</v>
      </c>
      <c r="S158" s="236">
        <f>VLOOKUP($D158,result!$A$2:$AW$212,S$5,FALSE)/1000000</f>
        <v>2774.8940659999998</v>
      </c>
      <c r="T158" s="243">
        <f>VLOOKUP($D158,result!$A$2:$AW$212,T$5,FALSE)/1000000</f>
        <v>2869.5402239999999</v>
      </c>
      <c r="U158" s="243">
        <f>VLOOKUP($D158,result!$A$2:$AW$212,U$5,FALSE)/1000000</f>
        <v>2959.5784560000002</v>
      </c>
      <c r="V158" s="32">
        <f>VLOOKUP($D158,result!$A$2:$AW$212,V$5,FALSE)/1000000</f>
        <v>3045.032729</v>
      </c>
      <c r="W158" s="243">
        <f>VLOOKUP($D158,result!$A$2:$AW$212,W$5,FALSE)/1000000</f>
        <v>3125.9266950000001</v>
      </c>
      <c r="AG158" s="18"/>
      <c r="AH158" s="165"/>
      <c r="AI158" s="165"/>
      <c r="AJ158" s="165"/>
      <c r="AK158" s="165"/>
      <c r="AL158" s="165"/>
    </row>
    <row r="159" spans="1:38" x14ac:dyDescent="0.25">
      <c r="C159" s="80" t="s">
        <v>29</v>
      </c>
      <c r="D159" s="20" t="s">
        <v>185</v>
      </c>
      <c r="E159" s="43">
        <f>VLOOKUP($D159,result!$A$2:$AW$212,E$5,FALSE)</f>
        <v>661127</v>
      </c>
      <c r="F159" s="43">
        <f>VLOOKUP($D159,result!$A$2:$AW$212,F$5,FALSE)</f>
        <v>41734029.609999999</v>
      </c>
      <c r="G159" s="209">
        <f>VLOOKUP($D159,result!$A$2:$AW$212,G$5,FALSE)/1000000</f>
        <v>47.103698289999997</v>
      </c>
      <c r="H159" s="43">
        <f>VLOOKUP($D159,result!$A$2:$AW$212,H$5,FALSE)/1000000</f>
        <v>49.143641729999999</v>
      </c>
      <c r="I159" s="210">
        <f>VLOOKUP($D159,result!$A$2:$AW$212,I$5,FALSE)/1000000</f>
        <v>51.656103510000001</v>
      </c>
      <c r="J159" s="209">
        <f>VLOOKUP($D159,result!$A$2:$AW$212,J$5,FALSE)/1000000</f>
        <v>54.912750119999998</v>
      </c>
      <c r="K159" s="43">
        <f>VLOOKUP($D159,result!$A$2:$AW$212,K$5,FALSE)/1000000</f>
        <v>58.824596530000001</v>
      </c>
      <c r="L159" s="43">
        <f>VLOOKUP($D159,result!$A$2:$AW$212,L$5,FALSE)/1000000</f>
        <v>63.329650110000003</v>
      </c>
      <c r="M159" s="43">
        <f>VLOOKUP($D159,result!$A$2:$AW$212,M$5,FALSE)/1000000</f>
        <v>68.390527359999993</v>
      </c>
      <c r="N159" s="210">
        <f>VLOOKUP($D159,result!$A$2:$AW$212,N$5,FALSE)/1000000</f>
        <v>73.98312131999991</v>
      </c>
      <c r="O159" s="209">
        <f>VLOOKUP($D159,result!$A$2:$AW$212,O$5,FALSE)/1000000</f>
        <v>80.086964129999998</v>
      </c>
      <c r="P159" s="43">
        <f>VLOOKUP($D159,result!$A$2:$AW$212,P$5,FALSE)/1000000</f>
        <v>86.68606659999999</v>
      </c>
      <c r="Q159" s="43">
        <f>VLOOKUP($D159,result!$A$2:$AW$212,Q$5,FALSE)/1000000</f>
        <v>93.764890590000007</v>
      </c>
      <c r="R159" s="43">
        <f>VLOOKUP($D159,result!$A$2:$AW$212,R$5,FALSE)/1000000</f>
        <v>101.30709879999999</v>
      </c>
      <c r="S159" s="210">
        <f>VLOOKUP($D159,result!$A$2:$AW$212,S$5,FALSE)/1000000</f>
        <v>109.29576900000001</v>
      </c>
      <c r="T159" s="227">
        <f>VLOOKUP($D159,result!$A$2:$AW$212,T$5,FALSE)/1000000</f>
        <v>155.1664385</v>
      </c>
      <c r="U159" s="227">
        <f>VLOOKUP($D159,result!$A$2:$AW$212,U$5,FALSE)/1000000</f>
        <v>210.92449260000001</v>
      </c>
      <c r="V159" s="43">
        <f>VLOOKUP($D159,result!$A$2:$AW$212,V$5,FALSE)/1000000</f>
        <v>275.85199460000001</v>
      </c>
      <c r="W159" s="227">
        <f>VLOOKUP($D159,result!$A$2:$AW$212,W$5,FALSE)/1000000</f>
        <v>348.82404100000002</v>
      </c>
      <c r="AG159" s="18"/>
      <c r="AH159" s="58"/>
      <c r="AI159" s="58"/>
      <c r="AJ159" s="58"/>
      <c r="AK159" s="58"/>
      <c r="AL159" s="58"/>
    </row>
    <row r="160" spans="1:38" x14ac:dyDescent="0.25">
      <c r="C160" s="80" t="s">
        <v>30</v>
      </c>
      <c r="D160" s="20" t="s">
        <v>186</v>
      </c>
      <c r="E160" s="43">
        <f>VLOOKUP($D160,result!$A$2:$AW$212,E$5,FALSE)</f>
        <v>42391824</v>
      </c>
      <c r="F160" s="43">
        <f>VLOOKUP($D160,result!$A$2:$AW$212,F$5,FALSE)</f>
        <v>151682767.09999999</v>
      </c>
      <c r="G160" s="209">
        <f>VLOOKUP($D160,result!$A$2:$AW$212,G$5,FALSE)/1000000</f>
        <v>187.86880619999999</v>
      </c>
      <c r="H160" s="43">
        <f>VLOOKUP($D160,result!$A$2:$AW$212,H$5,FALSE)/1000000</f>
        <v>204.78638330000001</v>
      </c>
      <c r="I160" s="210">
        <f>VLOOKUP($D160,result!$A$2:$AW$212,I$5,FALSE)/1000000</f>
        <v>226.35267260000001</v>
      </c>
      <c r="J160" s="209">
        <f>VLOOKUP($D160,result!$A$2:$AW$212,J$5,FALSE)/1000000</f>
        <v>247.79884050000001</v>
      </c>
      <c r="K160" s="43">
        <f>VLOOKUP($D160,result!$A$2:$AW$212,K$5,FALSE)/1000000</f>
        <v>268.84517589999996</v>
      </c>
      <c r="L160" s="43">
        <f>VLOOKUP($D160,result!$A$2:$AW$212,L$5,FALSE)/1000000</f>
        <v>289.30663329999999</v>
      </c>
      <c r="M160" s="43">
        <f>VLOOKUP($D160,result!$A$2:$AW$212,M$5,FALSE)/1000000</f>
        <v>309.08743510000005</v>
      </c>
      <c r="N160" s="210">
        <f>VLOOKUP($D160,result!$A$2:$AW$212,N$5,FALSE)/1000000</f>
        <v>328.14074589999996</v>
      </c>
      <c r="O160" s="209">
        <f>VLOOKUP($D160,result!$A$2:$AW$212,O$5,FALSE)/1000000</f>
        <v>346.43403110000003</v>
      </c>
      <c r="P160" s="43">
        <f>VLOOKUP($D160,result!$A$2:$AW$212,P$5,FALSE)/1000000</f>
        <v>363.9533303</v>
      </c>
      <c r="Q160" s="43">
        <f>VLOOKUP($D160,result!$A$2:$AW$212,Q$5,FALSE)/1000000</f>
        <v>380.6859374</v>
      </c>
      <c r="R160" s="43">
        <f>VLOOKUP($D160,result!$A$2:$AW$212,R$5,FALSE)/1000000</f>
        <v>396.61458289999996</v>
      </c>
      <c r="S160" s="210">
        <f>VLOOKUP($D160,result!$A$2:$AW$212,S$5,FALSE)/1000000</f>
        <v>411.71838410000004</v>
      </c>
      <c r="T160" s="227">
        <f>VLOOKUP($D160,result!$A$2:$AW$212,T$5,FALSE)/1000000</f>
        <v>472.8739041</v>
      </c>
      <c r="U160" s="227">
        <f>VLOOKUP($D160,result!$A$2:$AW$212,U$5,FALSE)/1000000</f>
        <v>514.42715869999995</v>
      </c>
      <c r="V160" s="43">
        <f>VLOOKUP($D160,result!$A$2:$AW$212,V$5,FALSE)/1000000</f>
        <v>540.30911140000001</v>
      </c>
      <c r="W160" s="227">
        <f>VLOOKUP($D160,result!$A$2:$AW$212,W$5,FALSE)/1000000</f>
        <v>553.08074220000003</v>
      </c>
    </row>
    <row r="161" spans="3:25" x14ac:dyDescent="0.25">
      <c r="C161" s="80" t="s">
        <v>31</v>
      </c>
      <c r="D161" s="20" t="s">
        <v>187</v>
      </c>
      <c r="E161" s="43">
        <f>VLOOKUP($D161,result!$A$2:$AW$212,E$5,FALSE)</f>
        <v>300942006</v>
      </c>
      <c r="F161" s="43">
        <f>VLOOKUP($D161,result!$A$2:$AW$212,F$5,FALSE)</f>
        <v>486205420.60000002</v>
      </c>
      <c r="G161" s="209">
        <f>VLOOKUP($D161,result!$A$2:$AW$212,G$5,FALSE)/1000000</f>
        <v>530.07422469999995</v>
      </c>
      <c r="H161" s="43">
        <f>VLOOKUP($D161,result!$A$2:$AW$212,H$5,FALSE)/1000000</f>
        <v>536.54537800000003</v>
      </c>
      <c r="I161" s="210">
        <f>VLOOKUP($D161,result!$A$2:$AW$212,I$5,FALSE)/1000000</f>
        <v>539.86642429999995</v>
      </c>
      <c r="J161" s="209">
        <f>VLOOKUP($D161,result!$A$2:$AW$212,J$5,FALSE)/1000000</f>
        <v>545.43859750000001</v>
      </c>
      <c r="K161" s="43">
        <f>VLOOKUP($D161,result!$A$2:$AW$212,K$5,FALSE)/1000000</f>
        <v>552.32865379999998</v>
      </c>
      <c r="L161" s="43">
        <f>VLOOKUP($D161,result!$A$2:$AW$212,L$5,FALSE)/1000000</f>
        <v>559.90019740000002</v>
      </c>
      <c r="M161" s="43">
        <f>VLOOKUP($D161,result!$A$2:$AW$212,M$5,FALSE)/1000000</f>
        <v>567.79624639999997</v>
      </c>
      <c r="N161" s="210">
        <f>VLOOKUP($D161,result!$A$2:$AW$212,N$5,FALSE)/1000000</f>
        <v>575.82782629999997</v>
      </c>
      <c r="O161" s="209">
        <f>VLOOKUP($D161,result!$A$2:$AW$212,O$5,FALSE)/1000000</f>
        <v>583.89431850000005</v>
      </c>
      <c r="P161" s="43">
        <f>VLOOKUP($D161,result!$A$2:$AW$212,P$5,FALSE)/1000000</f>
        <v>591.95765710000001</v>
      </c>
      <c r="Q161" s="43">
        <f>VLOOKUP($D161,result!$A$2:$AW$212,Q$5,FALSE)/1000000</f>
        <v>599.98192929999993</v>
      </c>
      <c r="R161" s="43">
        <f>VLOOKUP($D161,result!$A$2:$AW$212,R$5,FALSE)/1000000</f>
        <v>607.91403489999993</v>
      </c>
      <c r="S161" s="210">
        <f>VLOOKUP($D161,result!$A$2:$AW$212,S$5,FALSE)/1000000</f>
        <v>615.68325879999998</v>
      </c>
      <c r="T161" s="227">
        <f>VLOOKUP($D161,result!$A$2:$AW$212,T$5,FALSE)/1000000</f>
        <v>643.62579579999999</v>
      </c>
      <c r="U161" s="227">
        <f>VLOOKUP($D161,result!$A$2:$AW$212,U$5,FALSE)/1000000</f>
        <v>654.92307960000005</v>
      </c>
      <c r="V161" s="43">
        <f>VLOOKUP($D161,result!$A$2:$AW$212,V$5,FALSE)/1000000</f>
        <v>657.23193079999999</v>
      </c>
      <c r="W161" s="227">
        <f>VLOOKUP($D161,result!$A$2:$AW$212,W$5,FALSE)/1000000</f>
        <v>658.32487749999996</v>
      </c>
    </row>
    <row r="162" spans="3:25" x14ac:dyDescent="0.25">
      <c r="C162" s="80" t="s">
        <v>32</v>
      </c>
      <c r="D162" s="20" t="s">
        <v>188</v>
      </c>
      <c r="E162" s="43">
        <f>VLOOKUP($D162,result!$A$2:$AW$212,E$5,FALSE)</f>
        <v>661409532</v>
      </c>
      <c r="F162" s="43">
        <f>VLOOKUP($D162,result!$A$2:$AW$212,F$5,FALSE)</f>
        <v>630072615.20000005</v>
      </c>
      <c r="G162" s="209">
        <f>VLOOKUP($D162,result!$A$2:$AW$212,G$5,FALSE)/1000000</f>
        <v>628.09295579999991</v>
      </c>
      <c r="H162" s="43">
        <f>VLOOKUP($D162,result!$A$2:$AW$212,H$5,FALSE)/1000000</f>
        <v>629.69024200000001</v>
      </c>
      <c r="I162" s="210">
        <f>VLOOKUP($D162,result!$A$2:$AW$212,I$5,FALSE)/1000000</f>
        <v>632.35522309999999</v>
      </c>
      <c r="J162" s="209">
        <f>VLOOKUP($D162,result!$A$2:$AW$212,J$5,FALSE)/1000000</f>
        <v>635.72452679999992</v>
      </c>
      <c r="K162" s="43">
        <f>VLOOKUP($D162,result!$A$2:$AW$212,K$5,FALSE)/1000000</f>
        <v>639.31623539999998</v>
      </c>
      <c r="L162" s="43">
        <f>VLOOKUP($D162,result!$A$2:$AW$212,L$5,FALSE)/1000000</f>
        <v>642.81200510000008</v>
      </c>
      <c r="M162" s="43">
        <f>VLOOKUP($D162,result!$A$2:$AW$212,M$5,FALSE)/1000000</f>
        <v>646.04247379999993</v>
      </c>
      <c r="N162" s="210">
        <f>VLOOKUP($D162,result!$A$2:$AW$212,N$5,FALSE)/1000000</f>
        <v>648.94896080000001</v>
      </c>
      <c r="O162" s="209">
        <f>VLOOKUP($D162,result!$A$2:$AW$212,O$5,FALSE)/1000000</f>
        <v>651.59416939999994</v>
      </c>
      <c r="P162" s="43">
        <f>VLOOKUP($D162,result!$A$2:$AW$212,P$5,FALSE)/1000000</f>
        <v>654.0727222999999</v>
      </c>
      <c r="Q162" s="43">
        <f>VLOOKUP($D162,result!$A$2:$AW$212,Q$5,FALSE)/1000000</f>
        <v>656.4852846</v>
      </c>
      <c r="R162" s="43">
        <f>VLOOKUP($D162,result!$A$2:$AW$212,R$5,FALSE)/1000000</f>
        <v>658.93530120000003</v>
      </c>
      <c r="S162" s="210">
        <f>VLOOKUP($D162,result!$A$2:$AW$212,S$5,FALSE)/1000000</f>
        <v>661.52207129999999</v>
      </c>
      <c r="T162" s="227">
        <f>VLOOKUP($D162,result!$A$2:$AW$212,T$5,FALSE)/1000000</f>
        <v>677.8945516</v>
      </c>
      <c r="U162" s="227">
        <f>VLOOKUP($D162,result!$A$2:$AW$212,U$5,FALSE)/1000000</f>
        <v>688.10244720000003</v>
      </c>
      <c r="V162" s="43">
        <f>VLOOKUP($D162,result!$A$2:$AW$212,V$5,FALSE)/1000000</f>
        <v>692.26310160000003</v>
      </c>
      <c r="W162" s="227">
        <f>VLOOKUP($D162,result!$A$2:$AW$212,W$5,FALSE)/1000000</f>
        <v>695.0217427</v>
      </c>
    </row>
    <row r="163" spans="3:25" x14ac:dyDescent="0.25">
      <c r="C163" s="80" t="s">
        <v>33</v>
      </c>
      <c r="D163" s="20" t="s">
        <v>189</v>
      </c>
      <c r="E163" s="43">
        <f>VLOOKUP($D163,result!$A$2:$AW$212,E$5,FALSE)</f>
        <v>786713699</v>
      </c>
      <c r="F163" s="43">
        <f>VLOOKUP($D163,result!$A$2:$AW$212,F$5,FALSE)</f>
        <v>680792867.39999998</v>
      </c>
      <c r="G163" s="209">
        <f>VLOOKUP($D163,result!$A$2:$AW$212,G$5,FALSE)/1000000</f>
        <v>674.7096573</v>
      </c>
      <c r="H163" s="43">
        <f>VLOOKUP($D163,result!$A$2:$AW$212,H$5,FALSE)/1000000</f>
        <v>673.3697742999999</v>
      </c>
      <c r="I163" s="210">
        <f>VLOOKUP($D163,result!$A$2:$AW$212,I$5,FALSE)/1000000</f>
        <v>670.7541751</v>
      </c>
      <c r="J163" s="209">
        <f>VLOOKUP($D163,result!$A$2:$AW$212,J$5,FALSE)/1000000</f>
        <v>666.53674349999994</v>
      </c>
      <c r="K163" s="43">
        <f>VLOOKUP($D163,result!$A$2:$AW$212,K$5,FALSE)/1000000</f>
        <v>661.39599020000003</v>
      </c>
      <c r="L163" s="43">
        <f>VLOOKUP($D163,result!$A$2:$AW$212,L$5,FALSE)/1000000</f>
        <v>655.79667070000005</v>
      </c>
      <c r="M163" s="43">
        <f>VLOOKUP($D163,result!$A$2:$AW$212,M$5,FALSE)/1000000</f>
        <v>650.00256539999998</v>
      </c>
      <c r="N163" s="210">
        <f>VLOOKUP($D163,result!$A$2:$AW$212,N$5,FALSE)/1000000</f>
        <v>644.15178989999993</v>
      </c>
      <c r="O163" s="209">
        <f>VLOOKUP($D163,result!$A$2:$AW$212,O$5,FALSE)/1000000</f>
        <v>638.30793620000009</v>
      </c>
      <c r="P163" s="43">
        <f>VLOOKUP($D163,result!$A$2:$AW$212,P$5,FALSE)/1000000</f>
        <v>632.48645839999995</v>
      </c>
      <c r="Q163" s="43">
        <f>VLOOKUP($D163,result!$A$2:$AW$212,Q$5,FALSE)/1000000</f>
        <v>626.69781820000003</v>
      </c>
      <c r="R163" s="43">
        <f>VLOOKUP($D163,result!$A$2:$AW$212,R$5,FALSE)/1000000</f>
        <v>620.96039760000008</v>
      </c>
      <c r="S163" s="210">
        <f>VLOOKUP($D163,result!$A$2:$AW$212,S$5,FALSE)/1000000</f>
        <v>615.30198170000006</v>
      </c>
      <c r="T163" s="227">
        <f>VLOOKUP($D163,result!$A$2:$AW$212,T$5,FALSE)/1000000</f>
        <v>593.69019639999999</v>
      </c>
      <c r="U163" s="227">
        <f>VLOOKUP($D163,result!$A$2:$AW$212,U$5,FALSE)/1000000</f>
        <v>587.83335499999998</v>
      </c>
      <c r="V163" s="43">
        <f>VLOOKUP($D163,result!$A$2:$AW$212,V$5,FALSE)/1000000</f>
        <v>591.82865289999995</v>
      </c>
      <c r="W163" s="227">
        <f>VLOOKUP($D163,result!$A$2:$AW$212,W$5,FALSE)/1000000</f>
        <v>594.70583729999998</v>
      </c>
    </row>
    <row r="164" spans="3:25" x14ac:dyDescent="0.25">
      <c r="C164" s="80" t="s">
        <v>34</v>
      </c>
      <c r="D164" s="20" t="s">
        <v>190</v>
      </c>
      <c r="E164" s="43">
        <f>VLOOKUP($D164,result!$A$2:$AW$212,E$5,FALSE)</f>
        <v>412154138</v>
      </c>
      <c r="F164" s="43">
        <f>VLOOKUP($D164,result!$A$2:$AW$212,F$5,FALSE)</f>
        <v>355087885.10000002</v>
      </c>
      <c r="G164" s="209">
        <f>VLOOKUP($D164,result!$A$2:$AW$212,G$5,FALSE)/1000000</f>
        <v>354.60011350000002</v>
      </c>
      <c r="H164" s="43">
        <f>VLOOKUP($D164,result!$A$2:$AW$212,H$5,FALSE)/1000000</f>
        <v>354.01491549999997</v>
      </c>
      <c r="I164" s="210">
        <f>VLOOKUP($D164,result!$A$2:$AW$212,I$5,FALSE)/1000000</f>
        <v>351.92243919999999</v>
      </c>
      <c r="J164" s="209">
        <f>VLOOKUP($D164,result!$A$2:$AW$212,J$5,FALSE)/1000000</f>
        <v>348.10155230000004</v>
      </c>
      <c r="K164" s="43">
        <f>VLOOKUP($D164,result!$A$2:$AW$212,K$5,FALSE)/1000000</f>
        <v>343.34159110000002</v>
      </c>
      <c r="L164" s="43">
        <f>VLOOKUP($D164,result!$A$2:$AW$212,L$5,FALSE)/1000000</f>
        <v>338.17858649999999</v>
      </c>
      <c r="M164" s="43">
        <f>VLOOKUP($D164,result!$A$2:$AW$212,M$5,FALSE)/1000000</f>
        <v>332.90818430000002</v>
      </c>
      <c r="N164" s="210">
        <f>VLOOKUP($D164,result!$A$2:$AW$212,N$5,FALSE)/1000000</f>
        <v>327.6765527</v>
      </c>
      <c r="O164" s="209">
        <f>VLOOKUP($D164,result!$A$2:$AW$212,O$5,FALSE)/1000000</f>
        <v>322.51421399999998</v>
      </c>
      <c r="P164" s="43">
        <f>VLOOKUP($D164,result!$A$2:$AW$212,P$5,FALSE)/1000000</f>
        <v>317.39731410000002</v>
      </c>
      <c r="Q164" s="43">
        <f>VLOOKUP($D164,result!$A$2:$AW$212,Q$5,FALSE)/1000000</f>
        <v>312.29582649999998</v>
      </c>
      <c r="R164" s="43">
        <f>VLOOKUP($D164,result!$A$2:$AW$212,R$5,FALSE)/1000000</f>
        <v>307.18776830000002</v>
      </c>
      <c r="S164" s="210">
        <f>VLOOKUP($D164,result!$A$2:$AW$212,S$5,FALSE)/1000000</f>
        <v>302.06375960000003</v>
      </c>
      <c r="T164" s="227">
        <f>VLOOKUP($D164,result!$A$2:$AW$212,T$5,FALSE)/1000000</f>
        <v>279.99825920000001</v>
      </c>
      <c r="U164" s="227">
        <f>VLOOKUP($D164,result!$A$2:$AW$212,U$5,FALSE)/1000000</f>
        <v>265.97538639999999</v>
      </c>
      <c r="V164" s="43">
        <f>VLOOKUP($D164,result!$A$2:$AW$212,V$5,FALSE)/1000000</f>
        <v>256.70227269999998</v>
      </c>
      <c r="W164" s="227">
        <f>VLOOKUP($D164,result!$A$2:$AW$212,W$5,FALSE)/1000000</f>
        <v>250.21364490000002</v>
      </c>
    </row>
    <row r="165" spans="3:25" x14ac:dyDescent="0.25">
      <c r="C165" s="132" t="s">
        <v>35</v>
      </c>
      <c r="D165" s="44" t="s">
        <v>191</v>
      </c>
      <c r="E165" s="26">
        <f>VLOOKUP($D165,result!$A$2:$AW$212,E$5,FALSE)</f>
        <v>188893454</v>
      </c>
      <c r="F165" s="26">
        <f>VLOOKUP($D165,result!$A$2:$AW$212,F$5,FALSE)</f>
        <v>117487261</v>
      </c>
      <c r="G165" s="194">
        <f>VLOOKUP($D165,result!$A$2:$AW$212,G$5,FALSE)/1000000</f>
        <v>106.3471373</v>
      </c>
      <c r="H165" s="26">
        <f>VLOOKUP($D165,result!$A$2:$AW$212,H$5,FALSE)/1000000</f>
        <v>102.78185459999999</v>
      </c>
      <c r="I165" s="195">
        <f>VLOOKUP($D165,result!$A$2:$AW$212,I$5,FALSE)/1000000</f>
        <v>98.773262310000007</v>
      </c>
      <c r="J165" s="194">
        <f>VLOOKUP($D165,result!$A$2:$AW$212,J$5,FALSE)/1000000</f>
        <v>94.328118069999903</v>
      </c>
      <c r="K165" s="26">
        <f>VLOOKUP($D165,result!$A$2:$AW$212,K$5,FALSE)/1000000</f>
        <v>89.762634860000006</v>
      </c>
      <c r="L165" s="26">
        <f>VLOOKUP($D165,result!$A$2:$AW$212,L$5,FALSE)/1000000</f>
        <v>85.278005759999999</v>
      </c>
      <c r="M165" s="26">
        <f>VLOOKUP($D165,result!$A$2:$AW$212,M$5,FALSE)/1000000</f>
        <v>80.974510719999998</v>
      </c>
      <c r="N165" s="195">
        <f>VLOOKUP($D165,result!$A$2:$AW$212,N$5,FALSE)/1000000</f>
        <v>76.886664060000001</v>
      </c>
      <c r="O165" s="194">
        <f>VLOOKUP($D165,result!$A$2:$AW$212,O$5,FALSE)/1000000</f>
        <v>73.011468440000002</v>
      </c>
      <c r="P165" s="26">
        <f>VLOOKUP($D165,result!$A$2:$AW$212,P$5,FALSE)/1000000</f>
        <v>69.330916169999995</v>
      </c>
      <c r="Q165" s="26">
        <f>VLOOKUP($D165,result!$A$2:$AW$212,Q$5,FALSE)/1000000</f>
        <v>65.828261949999998</v>
      </c>
      <c r="R165" s="26">
        <f>VLOOKUP($D165,result!$A$2:$AW$212,R$5,FALSE)/1000000</f>
        <v>62.490566380000004</v>
      </c>
      <c r="S165" s="195">
        <f>VLOOKUP($D165,result!$A$2:$AW$212,S$5,FALSE)/1000000</f>
        <v>59.308841969999996</v>
      </c>
      <c r="T165" s="203">
        <f>VLOOKUP($D165,result!$A$2:$AW$212,T$5,FALSE)/1000000</f>
        <v>46.291078950000006</v>
      </c>
      <c r="U165" s="203">
        <f>VLOOKUP($D165,result!$A$2:$AW$212,U$5,FALSE)/1000000</f>
        <v>37.392536030000002</v>
      </c>
      <c r="V165" s="26">
        <f>VLOOKUP($D165,result!$A$2:$AW$212,V$5,FALSE)/1000000</f>
        <v>30.845665350000001</v>
      </c>
      <c r="W165" s="203">
        <f>VLOOKUP($D165,result!$A$2:$AW$212,W$5,FALSE)/1000000</f>
        <v>25.755809360000001</v>
      </c>
    </row>
    <row r="166" spans="3:25" x14ac:dyDescent="0.25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3:25" x14ac:dyDescent="0.25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spans="3:25" x14ac:dyDescent="0.25">
      <c r="C168" s="110" t="s">
        <v>93</v>
      </c>
      <c r="D168" s="15"/>
      <c r="E168" s="42">
        <v>2006</v>
      </c>
      <c r="F168" s="42">
        <v>2015</v>
      </c>
      <c r="G168" s="38">
        <v>2018</v>
      </c>
      <c r="H168" s="5">
        <v>2019</v>
      </c>
      <c r="I168" s="189">
        <v>2020</v>
      </c>
      <c r="J168" s="197">
        <v>2021</v>
      </c>
      <c r="K168" s="48">
        <v>2022</v>
      </c>
      <c r="L168" s="5">
        <v>2023</v>
      </c>
      <c r="M168" s="48">
        <v>2024</v>
      </c>
      <c r="N168" s="189">
        <v>2025</v>
      </c>
      <c r="O168" s="197">
        <v>2026</v>
      </c>
      <c r="P168" s="5">
        <v>2027</v>
      </c>
      <c r="Q168" s="48">
        <v>2028</v>
      </c>
      <c r="R168" s="48">
        <v>2029</v>
      </c>
      <c r="S168" s="189">
        <v>2030</v>
      </c>
      <c r="T168" s="5">
        <v>2035</v>
      </c>
      <c r="U168" s="199">
        <v>2040</v>
      </c>
      <c r="V168" s="5">
        <v>2045</v>
      </c>
      <c r="W168" s="199">
        <v>2050</v>
      </c>
    </row>
    <row r="169" spans="3:25" x14ac:dyDescent="0.25">
      <c r="C169" s="6" t="s">
        <v>94</v>
      </c>
      <c r="D169" s="17" t="s">
        <v>184</v>
      </c>
      <c r="E169" s="32">
        <f>E158/100</f>
        <v>23931657.800000001</v>
      </c>
      <c r="F169" s="32">
        <f t="shared" ref="F169" si="76">F158/100</f>
        <v>24630628.460000001</v>
      </c>
      <c r="G169" s="235">
        <f>G158*1000/100</f>
        <v>25287.965929999998</v>
      </c>
      <c r="H169" s="32">
        <f t="shared" ref="H169:W169" si="77">H158*1000/100</f>
        <v>25503.321890000003</v>
      </c>
      <c r="I169" s="236">
        <f t="shared" si="77"/>
        <v>25716.803</v>
      </c>
      <c r="J169" s="235">
        <f t="shared" si="77"/>
        <v>25928.411289999996</v>
      </c>
      <c r="K169" s="32">
        <f t="shared" si="77"/>
        <v>26138.14878</v>
      </c>
      <c r="L169" s="32">
        <f t="shared" si="77"/>
        <v>26346.017489999998</v>
      </c>
      <c r="M169" s="32">
        <f t="shared" si="77"/>
        <v>26552.01943</v>
      </c>
      <c r="N169" s="236">
        <f t="shared" si="77"/>
        <v>26756.156609999998</v>
      </c>
      <c r="O169" s="235">
        <f t="shared" si="77"/>
        <v>26958.43102</v>
      </c>
      <c r="P169" s="32">
        <f t="shared" si="77"/>
        <v>27158.844650000003</v>
      </c>
      <c r="Q169" s="32">
        <f t="shared" si="77"/>
        <v>27357.39948</v>
      </c>
      <c r="R169" s="32">
        <f t="shared" si="77"/>
        <v>27554.0975</v>
      </c>
      <c r="S169" s="236">
        <f t="shared" si="77"/>
        <v>27748.940659999997</v>
      </c>
      <c r="T169" s="32">
        <f t="shared" si="77"/>
        <v>28695.402239999999</v>
      </c>
      <c r="U169" s="243">
        <f t="shared" si="77"/>
        <v>29595.784560000004</v>
      </c>
      <c r="V169" s="32">
        <f t="shared" si="77"/>
        <v>30450.327289999997</v>
      </c>
      <c r="W169" s="243">
        <f t="shared" si="77"/>
        <v>31259.266950000005</v>
      </c>
    </row>
    <row r="170" spans="3:25" x14ac:dyDescent="0.25">
      <c r="C170" s="80" t="s">
        <v>29</v>
      </c>
      <c r="D170" s="20" t="s">
        <v>185</v>
      </c>
      <c r="E170" s="152">
        <f>E159/E$158</f>
        <v>2.7625624832392512E-4</v>
      </c>
      <c r="F170" s="152">
        <f>F159/F$158</f>
        <v>1.6943956455587734E-2</v>
      </c>
      <c r="G170" s="237">
        <f>G159/G$158</f>
        <v>1.8626922552959956E-2</v>
      </c>
      <c r="H170" s="152">
        <f t="shared" ref="H170:W170" si="78">H159/H$158</f>
        <v>1.9269506122364985E-2</v>
      </c>
      <c r="I170" s="238">
        <f t="shared" si="78"/>
        <v>2.008651833977964E-2</v>
      </c>
      <c r="J170" s="237">
        <f t="shared" si="78"/>
        <v>2.1178601922740483E-2</v>
      </c>
      <c r="K170" s="152">
        <f t="shared" si="78"/>
        <v>2.2505265015176027E-2</v>
      </c>
      <c r="L170" s="152">
        <f t="shared" si="78"/>
        <v>2.4037655836992314E-2</v>
      </c>
      <c r="M170" s="152">
        <f t="shared" si="78"/>
        <v>2.5757184887688217E-2</v>
      </c>
      <c r="N170" s="238">
        <f t="shared" si="78"/>
        <v>2.7650877664675142E-2</v>
      </c>
      <c r="O170" s="237">
        <f t="shared" si="78"/>
        <v>2.9707576108782018E-2</v>
      </c>
      <c r="P170" s="152">
        <f t="shared" si="78"/>
        <v>3.1918171673771839E-2</v>
      </c>
      <c r="Q170" s="152">
        <f t="shared" si="78"/>
        <v>3.4274051032718994E-2</v>
      </c>
      <c r="R170" s="152">
        <f t="shared" si="78"/>
        <v>3.6766618394959226E-2</v>
      </c>
      <c r="S170" s="238">
        <f t="shared" si="78"/>
        <v>3.9387366292346244E-2</v>
      </c>
      <c r="T170" s="152">
        <f t="shared" si="78"/>
        <v>5.4073623782037637E-2</v>
      </c>
      <c r="U170" s="244">
        <f t="shared" si="78"/>
        <v>7.1268424113707624E-2</v>
      </c>
      <c r="V170" s="152">
        <f t="shared" si="78"/>
        <v>9.0590814336038619E-2</v>
      </c>
      <c r="W170" s="244">
        <f t="shared" si="78"/>
        <v>0.11159060177513216</v>
      </c>
      <c r="Y170" s="168"/>
    </row>
    <row r="171" spans="3:25" x14ac:dyDescent="0.25">
      <c r="C171" s="80" t="s">
        <v>30</v>
      </c>
      <c r="D171" s="20" t="s">
        <v>186</v>
      </c>
      <c r="E171" s="146">
        <f t="shared" ref="E171:G176" si="79">E160/E$158</f>
        <v>1.77137013884596E-2</v>
      </c>
      <c r="F171" s="146">
        <f t="shared" si="79"/>
        <v>6.158298694908737E-2</v>
      </c>
      <c r="G171" s="239">
        <f t="shared" si="79"/>
        <v>7.4291782391688779E-2</v>
      </c>
      <c r="H171" s="146">
        <f t="shared" ref="H171:W171" si="80">H160/H$158</f>
        <v>8.0297925181385066E-2</v>
      </c>
      <c r="I171" s="240">
        <f t="shared" si="80"/>
        <v>8.8017422927725505E-2</v>
      </c>
      <c r="J171" s="239">
        <f t="shared" si="80"/>
        <v>9.5570391000227004E-2</v>
      </c>
      <c r="K171" s="146">
        <f t="shared" si="80"/>
        <v>0.10285547693634328</v>
      </c>
      <c r="L171" s="146">
        <f t="shared" si="80"/>
        <v>0.10981038534944053</v>
      </c>
      <c r="M171" s="146">
        <f t="shared" si="80"/>
        <v>0.11640825885762017</v>
      </c>
      <c r="N171" s="240">
        <f t="shared" si="80"/>
        <v>0.12264121139781294</v>
      </c>
      <c r="O171" s="239">
        <f t="shared" si="80"/>
        <v>0.12850674835007517</v>
      </c>
      <c r="P171" s="146">
        <f t="shared" si="80"/>
        <v>0.13400913587831872</v>
      </c>
      <c r="Q171" s="146">
        <f t="shared" si="80"/>
        <v>0.13915282323464467</v>
      </c>
      <c r="R171" s="146">
        <f t="shared" si="80"/>
        <v>0.14394032789497097</v>
      </c>
      <c r="S171" s="240">
        <f t="shared" si="80"/>
        <v>0.14837264930026345</v>
      </c>
      <c r="T171" s="146">
        <f t="shared" si="80"/>
        <v>0.16479082612086082</v>
      </c>
      <c r="U171" s="245">
        <f t="shared" si="80"/>
        <v>0.1738177130114911</v>
      </c>
      <c r="V171" s="146">
        <f t="shared" si="80"/>
        <v>0.17743950869698519</v>
      </c>
      <c r="W171" s="245">
        <f t="shared" si="80"/>
        <v>0.17693336925804015</v>
      </c>
    </row>
    <row r="172" spans="3:25" x14ac:dyDescent="0.25">
      <c r="C172" s="80" t="s">
        <v>31</v>
      </c>
      <c r="D172" s="20" t="s">
        <v>187</v>
      </c>
      <c r="E172" s="146">
        <f t="shared" si="79"/>
        <v>0.12575058882882739</v>
      </c>
      <c r="F172" s="146">
        <f t="shared" si="79"/>
        <v>0.19739870681318378</v>
      </c>
      <c r="G172" s="239">
        <f t="shared" si="79"/>
        <v>0.2096152083434889</v>
      </c>
      <c r="H172" s="146">
        <f t="shared" ref="H172:W172" si="81">H161/H$158</f>
        <v>0.21038254558139838</v>
      </c>
      <c r="I172" s="240">
        <f t="shared" si="81"/>
        <v>0.20992750315814915</v>
      </c>
      <c r="J172" s="239">
        <f t="shared" si="81"/>
        <v>0.2103632927600016</v>
      </c>
      <c r="K172" s="146">
        <f t="shared" si="81"/>
        <v>0.21131131299651282</v>
      </c>
      <c r="L172" s="146">
        <f t="shared" si="81"/>
        <v>0.21251796314661903</v>
      </c>
      <c r="M172" s="146">
        <f t="shared" si="81"/>
        <v>0.21384296132235844</v>
      </c>
      <c r="N172" s="240">
        <f t="shared" si="81"/>
        <v>0.21521320669979441</v>
      </c>
      <c r="O172" s="239">
        <f t="shared" si="81"/>
        <v>0.21659061614780878</v>
      </c>
      <c r="P172" s="146">
        <f t="shared" si="81"/>
        <v>0.2179612810223133</v>
      </c>
      <c r="Q172" s="146">
        <f t="shared" si="81"/>
        <v>0.21931248609306778</v>
      </c>
      <c r="R172" s="146">
        <f t="shared" si="81"/>
        <v>0.22062563831023679</v>
      </c>
      <c r="S172" s="240">
        <f t="shared" si="81"/>
        <v>0.22187631100725413</v>
      </c>
      <c r="T172" s="146">
        <f t="shared" si="81"/>
        <v>0.22429579150586601</v>
      </c>
      <c r="U172" s="245">
        <f t="shared" si="81"/>
        <v>0.22128931175055155</v>
      </c>
      <c r="V172" s="146">
        <f t="shared" si="81"/>
        <v>0.21583739463313992</v>
      </c>
      <c r="W172" s="245">
        <f t="shared" si="81"/>
        <v>0.21060150852321888</v>
      </c>
    </row>
    <row r="173" spans="3:25" x14ac:dyDescent="0.25">
      <c r="C173" s="80" t="s">
        <v>32</v>
      </c>
      <c r="D173" s="20" t="s">
        <v>188</v>
      </c>
      <c r="E173" s="146">
        <f t="shared" si="79"/>
        <v>0.27637430617113368</v>
      </c>
      <c r="F173" s="146">
        <f t="shared" si="79"/>
        <v>0.25580858248226773</v>
      </c>
      <c r="G173" s="239">
        <f t="shared" si="79"/>
        <v>0.24837622667581627</v>
      </c>
      <c r="H173" s="146">
        <f t="shared" ref="H173:W173" si="82">H162/H$158</f>
        <v>0.24690518541700449</v>
      </c>
      <c r="I173" s="240">
        <f t="shared" si="82"/>
        <v>0.24589184864852759</v>
      </c>
      <c r="J173" s="239">
        <f t="shared" si="82"/>
        <v>0.24518452738567306</v>
      </c>
      <c r="K173" s="146">
        <f t="shared" si="82"/>
        <v>0.24459124507286548</v>
      </c>
      <c r="L173" s="146">
        <f t="shared" si="82"/>
        <v>0.24398830120870768</v>
      </c>
      <c r="M173" s="146">
        <f t="shared" si="82"/>
        <v>0.24331199195721587</v>
      </c>
      <c r="N173" s="240">
        <f t="shared" si="82"/>
        <v>0.24254192044811779</v>
      </c>
      <c r="O173" s="239">
        <f t="shared" si="82"/>
        <v>0.24170329828045015</v>
      </c>
      <c r="P173" s="146">
        <f t="shared" si="82"/>
        <v>0.2408323073860949</v>
      </c>
      <c r="Q173" s="146">
        <f t="shared" si="82"/>
        <v>0.23996626034573665</v>
      </c>
      <c r="R173" s="146">
        <f t="shared" si="82"/>
        <v>0.23914240021833416</v>
      </c>
      <c r="S173" s="240">
        <f t="shared" si="82"/>
        <v>0.23839543260603882</v>
      </c>
      <c r="T173" s="146">
        <f t="shared" si="82"/>
        <v>0.23623803769338625</v>
      </c>
      <c r="U173" s="245">
        <f t="shared" si="82"/>
        <v>0.23250015413681602</v>
      </c>
      <c r="V173" s="146">
        <f t="shared" si="82"/>
        <v>0.22734176056864314</v>
      </c>
      <c r="W173" s="245">
        <f t="shared" si="82"/>
        <v>0.22234102412308807</v>
      </c>
    </row>
    <row r="174" spans="3:25" x14ac:dyDescent="0.25">
      <c r="C174" s="80" t="s">
        <v>33</v>
      </c>
      <c r="D174" s="20" t="s">
        <v>189</v>
      </c>
      <c r="E174" s="146">
        <f t="shared" si="79"/>
        <v>0.32873347328240671</v>
      </c>
      <c r="F174" s="146">
        <f t="shared" si="79"/>
        <v>0.27640093248355546</v>
      </c>
      <c r="G174" s="239">
        <f t="shared" si="79"/>
        <v>0.26681056877713061</v>
      </c>
      <c r="H174" s="146">
        <f t="shared" ref="H174:W174" si="83">H163/H$158</f>
        <v>0.2640321826326601</v>
      </c>
      <c r="I174" s="240">
        <f t="shared" si="83"/>
        <v>0.26082331271892545</v>
      </c>
      <c r="J174" s="239">
        <f t="shared" si="83"/>
        <v>0.25706810033404093</v>
      </c>
      <c r="K174" s="146">
        <f t="shared" si="83"/>
        <v>0.25303857429493137</v>
      </c>
      <c r="L174" s="146">
        <f t="shared" si="83"/>
        <v>0.24891681292966455</v>
      </c>
      <c r="M174" s="146">
        <f t="shared" si="83"/>
        <v>0.24480343844038832</v>
      </c>
      <c r="N174" s="240">
        <f t="shared" si="83"/>
        <v>0.2407489981798249</v>
      </c>
      <c r="O174" s="239">
        <f t="shared" si="83"/>
        <v>0.23677488342198044</v>
      </c>
      <c r="P174" s="146">
        <f t="shared" si="83"/>
        <v>0.2328841548861689</v>
      </c>
      <c r="Q174" s="146">
        <f t="shared" si="83"/>
        <v>0.2290779935637362</v>
      </c>
      <c r="R174" s="146">
        <f t="shared" si="83"/>
        <v>0.22536045595396478</v>
      </c>
      <c r="S174" s="240">
        <f t="shared" si="83"/>
        <v>0.22173890860884493</v>
      </c>
      <c r="T174" s="146">
        <f t="shared" si="83"/>
        <v>0.20689384014712456</v>
      </c>
      <c r="U174" s="245">
        <f t="shared" si="83"/>
        <v>0.19862063592478049</v>
      </c>
      <c r="V174" s="146">
        <f t="shared" si="83"/>
        <v>0.19435871649706657</v>
      </c>
      <c r="W174" s="245">
        <f t="shared" si="83"/>
        <v>0.19024945090722928</v>
      </c>
    </row>
    <row r="175" spans="3:25" x14ac:dyDescent="0.25">
      <c r="C175" s="80" t="s">
        <v>34</v>
      </c>
      <c r="D175" s="20" t="s">
        <v>190</v>
      </c>
      <c r="E175" s="146">
        <f t="shared" si="79"/>
        <v>0.1722213067913749</v>
      </c>
      <c r="F175" s="146">
        <f t="shared" si="79"/>
        <v>0.14416517454138889</v>
      </c>
      <c r="G175" s="239">
        <f t="shared" si="79"/>
        <v>0.14022484626939705</v>
      </c>
      <c r="H175" s="146">
        <f t="shared" ref="H175:W175" si="84">H164/H$158</f>
        <v>0.13881129565274838</v>
      </c>
      <c r="I175" s="240">
        <f t="shared" si="84"/>
        <v>0.1368453299580045</v>
      </c>
      <c r="J175" s="239">
        <f t="shared" si="84"/>
        <v>0.13425487138668421</v>
      </c>
      <c r="K175" s="146">
        <f t="shared" si="84"/>
        <v>0.13135650653374237</v>
      </c>
      <c r="L175" s="146">
        <f t="shared" si="84"/>
        <v>0.12836041979717064</v>
      </c>
      <c r="M175" s="146">
        <f t="shared" si="84"/>
        <v>0.12537961008113047</v>
      </c>
      <c r="N175" s="240">
        <f t="shared" si="84"/>
        <v>0.12246772115899945</v>
      </c>
      <c r="O175" s="239">
        <f t="shared" si="84"/>
        <v>0.11963389626077728</v>
      </c>
      <c r="P175" s="146">
        <f t="shared" si="84"/>
        <v>0.11686701632206582</v>
      </c>
      <c r="Q175" s="146">
        <f t="shared" si="84"/>
        <v>0.11415406158334168</v>
      </c>
      <c r="R175" s="146">
        <f t="shared" si="84"/>
        <v>0.1114853311018443</v>
      </c>
      <c r="S175" s="240">
        <f t="shared" si="84"/>
        <v>0.10885596077381933</v>
      </c>
      <c r="T175" s="146">
        <f t="shared" si="84"/>
        <v>9.7576000802559237E-2</v>
      </c>
      <c r="U175" s="245">
        <f t="shared" si="84"/>
        <v>8.9869348069075136E-2</v>
      </c>
      <c r="V175" s="146">
        <f t="shared" si="84"/>
        <v>8.4301974903337726E-2</v>
      </c>
      <c r="W175" s="245">
        <f t="shared" si="84"/>
        <v>8.0044629741389386E-2</v>
      </c>
    </row>
    <row r="176" spans="3:25" x14ac:dyDescent="0.25">
      <c r="C176" s="132" t="s">
        <v>35</v>
      </c>
      <c r="D176" s="44" t="s">
        <v>191</v>
      </c>
      <c r="E176" s="148">
        <f t="shared" si="79"/>
        <v>7.893036728947378E-2</v>
      </c>
      <c r="F176" s="148">
        <f t="shared" si="79"/>
        <v>4.769966027898908E-2</v>
      </c>
      <c r="G176" s="241">
        <f t="shared" si="79"/>
        <v>4.2054445025108432E-2</v>
      </c>
      <c r="H176" s="148">
        <f t="shared" ref="H176:W176" si="85">H165/H$158</f>
        <v>4.0301359581043965E-2</v>
      </c>
      <c r="I176" s="242">
        <f t="shared" si="85"/>
        <v>3.840806429555027E-2</v>
      </c>
      <c r="J176" s="241">
        <f t="shared" si="85"/>
        <v>3.6380215129640479E-2</v>
      </c>
      <c r="K176" s="148">
        <f t="shared" si="85"/>
        <v>3.4341619070086267E-2</v>
      </c>
      <c r="L176" s="148">
        <f t="shared" si="85"/>
        <v>3.2368461682061991E-2</v>
      </c>
      <c r="M176" s="148">
        <f t="shared" si="85"/>
        <v>3.0496554483728018E-2</v>
      </c>
      <c r="N176" s="242">
        <f t="shared" si="85"/>
        <v>2.8736064443300478E-2</v>
      </c>
      <c r="O176" s="241">
        <f t="shared" si="85"/>
        <v>2.7082981344809735E-2</v>
      </c>
      <c r="P176" s="148">
        <f t="shared" si="85"/>
        <v>2.5527932820220315E-2</v>
      </c>
      <c r="Q176" s="148">
        <f t="shared" si="85"/>
        <v>2.4062324344141208E-2</v>
      </c>
      <c r="R176" s="148">
        <f t="shared" si="85"/>
        <v>2.2679228154723632E-2</v>
      </c>
      <c r="S176" s="242">
        <f t="shared" si="85"/>
        <v>2.1373371580809025E-2</v>
      </c>
      <c r="T176" s="148">
        <f t="shared" si="85"/>
        <v>1.6131880139833861E-2</v>
      </c>
      <c r="U176" s="246">
        <f t="shared" si="85"/>
        <v>1.2634412834771628E-2</v>
      </c>
      <c r="V176" s="148">
        <f t="shared" si="85"/>
        <v>1.0129830479730125E-2</v>
      </c>
      <c r="W176" s="246">
        <f t="shared" si="85"/>
        <v>8.2394156591058514E-3</v>
      </c>
    </row>
  </sheetData>
  <mergeCells count="6">
    <mergeCell ref="B44:B50"/>
    <mergeCell ref="B7:B9"/>
    <mergeCell ref="B10:B18"/>
    <mergeCell ref="B19:B25"/>
    <mergeCell ref="B32:B34"/>
    <mergeCell ref="B35:B43"/>
  </mergeCells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6" sqref="G16"/>
    </sheetView>
  </sheetViews>
  <sheetFormatPr baseColWidth="10" defaultColWidth="11.42578125" defaultRowHeight="15" x14ac:dyDescent="0.25"/>
  <cols>
    <col min="1" max="1" width="65.42578125" style="2" customWidth="1"/>
    <col min="2" max="10" width="11.42578125" style="2"/>
    <col min="11" max="11" width="15.28515625" style="2" bestFit="1" customWidth="1"/>
    <col min="12" max="43" width="11.42578125" style="2"/>
    <col min="44" max="46" width="11.7109375" style="2" customWidth="1"/>
    <col min="47" max="47" width="21.85546875" style="2" customWidth="1"/>
    <col min="48" max="49" width="11.7109375" style="2" customWidth="1"/>
    <col min="50" max="16384" width="11.42578125" style="2"/>
  </cols>
  <sheetData>
    <row r="1" spans="1:46" x14ac:dyDescent="0.25">
      <c r="A1" s="2">
        <v>1</v>
      </c>
      <c r="B1" s="2">
        <v>2</v>
      </c>
      <c r="C1" s="2">
        <f>B1+1</f>
        <v>3</v>
      </c>
      <c r="D1" s="2">
        <f t="shared" ref="D1:AR1" si="0">C1+1</f>
        <v>4</v>
      </c>
      <c r="E1" s="2">
        <f t="shared" si="0"/>
        <v>5</v>
      </c>
      <c r="F1" s="2">
        <f t="shared" si="0"/>
        <v>6</v>
      </c>
      <c r="G1" s="2">
        <f t="shared" si="0"/>
        <v>7</v>
      </c>
      <c r="H1" s="2">
        <f t="shared" si="0"/>
        <v>8</v>
      </c>
      <c r="I1" s="2">
        <f t="shared" si="0"/>
        <v>9</v>
      </c>
      <c r="J1" s="2">
        <f t="shared" si="0"/>
        <v>10</v>
      </c>
      <c r="K1" s="2">
        <f t="shared" si="0"/>
        <v>11</v>
      </c>
      <c r="L1" s="2">
        <f t="shared" si="0"/>
        <v>12</v>
      </c>
      <c r="M1" s="2">
        <f t="shared" si="0"/>
        <v>13</v>
      </c>
      <c r="N1" s="2">
        <f>M1+1</f>
        <v>14</v>
      </c>
      <c r="O1" s="2">
        <f t="shared" si="0"/>
        <v>15</v>
      </c>
      <c r="P1" s="2">
        <f t="shared" si="0"/>
        <v>16</v>
      </c>
      <c r="Q1" s="2">
        <f t="shared" si="0"/>
        <v>17</v>
      </c>
      <c r="R1" s="2">
        <f t="shared" si="0"/>
        <v>18</v>
      </c>
      <c r="S1" s="2">
        <f t="shared" si="0"/>
        <v>19</v>
      </c>
      <c r="T1" s="2">
        <f t="shared" si="0"/>
        <v>20</v>
      </c>
      <c r="U1" s="2">
        <f t="shared" si="0"/>
        <v>21</v>
      </c>
      <c r="V1" s="2">
        <f t="shared" si="0"/>
        <v>22</v>
      </c>
      <c r="W1" s="2">
        <f t="shared" si="0"/>
        <v>23</v>
      </c>
      <c r="X1" s="2">
        <f t="shared" si="0"/>
        <v>24</v>
      </c>
      <c r="Y1" s="2">
        <f t="shared" si="0"/>
        <v>25</v>
      </c>
      <c r="Z1" s="2">
        <f t="shared" si="0"/>
        <v>26</v>
      </c>
      <c r="AA1" s="2">
        <f t="shared" si="0"/>
        <v>27</v>
      </c>
      <c r="AB1" s="2">
        <f t="shared" si="0"/>
        <v>28</v>
      </c>
      <c r="AC1" s="2">
        <f t="shared" si="0"/>
        <v>29</v>
      </c>
      <c r="AD1" s="2">
        <f t="shared" si="0"/>
        <v>30</v>
      </c>
      <c r="AE1" s="2">
        <f t="shared" si="0"/>
        <v>31</v>
      </c>
      <c r="AF1" s="2">
        <f t="shared" si="0"/>
        <v>32</v>
      </c>
      <c r="AG1" s="2">
        <f t="shared" si="0"/>
        <v>33</v>
      </c>
      <c r="AH1" s="2">
        <f t="shared" si="0"/>
        <v>34</v>
      </c>
      <c r="AI1" s="2">
        <f t="shared" si="0"/>
        <v>35</v>
      </c>
      <c r="AJ1" s="2">
        <f t="shared" si="0"/>
        <v>36</v>
      </c>
      <c r="AK1" s="2">
        <f t="shared" si="0"/>
        <v>37</v>
      </c>
      <c r="AL1" s="2">
        <f t="shared" si="0"/>
        <v>38</v>
      </c>
      <c r="AM1" s="2">
        <f t="shared" si="0"/>
        <v>39</v>
      </c>
      <c r="AN1" s="2">
        <f t="shared" si="0"/>
        <v>40</v>
      </c>
      <c r="AO1" s="2">
        <f t="shared" si="0"/>
        <v>41</v>
      </c>
      <c r="AP1" s="2">
        <f t="shared" si="0"/>
        <v>42</v>
      </c>
      <c r="AQ1" s="2">
        <f t="shared" si="0"/>
        <v>43</v>
      </c>
      <c r="AR1" s="2">
        <f t="shared" si="0"/>
        <v>44</v>
      </c>
      <c r="AS1" s="2">
        <f t="shared" ref="AS1" si="1">AR1+1</f>
        <v>45</v>
      </c>
      <c r="AT1" s="2">
        <f t="shared" ref="AT1" si="2">AS1+1</f>
        <v>46</v>
      </c>
    </row>
    <row r="2" spans="1:46" x14ac:dyDescent="0.25">
      <c r="A2" s="20"/>
      <c r="B2" s="2">
        <v>2006</v>
      </c>
      <c r="C2" s="2">
        <v>2007</v>
      </c>
      <c r="D2" s="2">
        <v>2008</v>
      </c>
      <c r="E2" s="2">
        <v>2009</v>
      </c>
      <c r="F2" s="2">
        <v>2010</v>
      </c>
      <c r="G2" s="2">
        <v>2011</v>
      </c>
      <c r="H2" s="2">
        <v>2012</v>
      </c>
      <c r="I2" s="2">
        <v>2013</v>
      </c>
      <c r="J2" s="2">
        <v>2014</v>
      </c>
      <c r="K2" s="2">
        <v>2015</v>
      </c>
      <c r="L2" s="2">
        <v>2016</v>
      </c>
      <c r="M2" s="2">
        <v>2017</v>
      </c>
      <c r="N2" s="2">
        <v>2018</v>
      </c>
      <c r="O2" s="2">
        <v>2019</v>
      </c>
      <c r="P2" s="2">
        <v>2020</v>
      </c>
      <c r="Q2" s="2">
        <v>2021</v>
      </c>
      <c r="R2" s="2">
        <v>2022</v>
      </c>
      <c r="S2" s="2">
        <v>2023</v>
      </c>
      <c r="T2" s="2">
        <v>2024</v>
      </c>
      <c r="U2" s="2">
        <v>2025</v>
      </c>
      <c r="V2" s="2">
        <v>2026</v>
      </c>
      <c r="W2" s="2">
        <v>2027</v>
      </c>
      <c r="X2" s="2">
        <v>2028</v>
      </c>
      <c r="Y2" s="2">
        <v>2029</v>
      </c>
      <c r="Z2" s="2">
        <v>2030</v>
      </c>
      <c r="AA2" s="2">
        <v>2031</v>
      </c>
      <c r="AB2" s="2">
        <v>2032</v>
      </c>
      <c r="AC2" s="2">
        <v>2033</v>
      </c>
      <c r="AD2" s="2">
        <v>2034</v>
      </c>
      <c r="AE2" s="2">
        <v>2035</v>
      </c>
      <c r="AF2" s="2">
        <v>2036</v>
      </c>
      <c r="AG2" s="2">
        <v>2037</v>
      </c>
      <c r="AH2" s="2">
        <v>2038</v>
      </c>
      <c r="AI2" s="2">
        <v>2039</v>
      </c>
      <c r="AJ2" s="2">
        <v>2040</v>
      </c>
      <c r="AK2" s="2">
        <v>2041</v>
      </c>
      <c r="AL2" s="2">
        <v>2042</v>
      </c>
      <c r="AM2" s="2">
        <v>2043</v>
      </c>
      <c r="AN2" s="2">
        <v>2044</v>
      </c>
      <c r="AO2" s="2">
        <v>2045</v>
      </c>
      <c r="AP2" s="2">
        <v>2046</v>
      </c>
      <c r="AQ2" s="2">
        <v>2047</v>
      </c>
      <c r="AR2" s="2">
        <v>2048</v>
      </c>
      <c r="AS2" s="2">
        <v>2049</v>
      </c>
      <c r="AT2" s="2">
        <v>2050</v>
      </c>
    </row>
    <row r="3" spans="1:46" x14ac:dyDescent="0.25">
      <c r="A3" s="20" t="s">
        <v>97</v>
      </c>
      <c r="B3" s="2">
        <v>84.573402770000001</v>
      </c>
      <c r="C3" s="2">
        <v>85.289439990000005</v>
      </c>
      <c r="D3" s="2">
        <v>81.740297699999999</v>
      </c>
      <c r="E3" s="2">
        <v>77.953112680000004</v>
      </c>
      <c r="F3" s="2">
        <v>78.316134640000001</v>
      </c>
      <c r="G3" s="2">
        <v>76.577927799999998</v>
      </c>
      <c r="H3" s="2">
        <v>74.428434519999996</v>
      </c>
      <c r="I3" s="2">
        <v>72.386475000000004</v>
      </c>
      <c r="J3" s="2">
        <v>72.390526109999996</v>
      </c>
      <c r="K3" s="2">
        <v>73.42174928</v>
      </c>
      <c r="L3" s="2">
        <v>72.229570460000005</v>
      </c>
      <c r="M3" s="2">
        <v>72.193622039999994</v>
      </c>
      <c r="N3" s="2">
        <v>71.903744059999994</v>
      </c>
      <c r="O3" s="2">
        <v>71.061312270000002</v>
      </c>
      <c r="P3" s="2">
        <v>69.873529199999894</v>
      </c>
      <c r="Q3" s="2">
        <v>69.062501510000004</v>
      </c>
      <c r="R3" s="2">
        <v>68.379064540000002</v>
      </c>
      <c r="S3" s="2">
        <v>67.792391910000006</v>
      </c>
      <c r="T3" s="2">
        <v>67.333595160000002</v>
      </c>
      <c r="U3" s="2">
        <v>66.942752659999996</v>
      </c>
      <c r="V3" s="2">
        <v>66.609553590000004</v>
      </c>
      <c r="W3" s="2">
        <v>66.320956370000005</v>
      </c>
      <c r="X3" s="2">
        <v>66.056971939999997</v>
      </c>
      <c r="Y3" s="2">
        <v>65.80460617</v>
      </c>
      <c r="Z3" s="2">
        <v>65.552763049999996</v>
      </c>
      <c r="AA3" s="2">
        <v>65.280352440000001</v>
      </c>
      <c r="AB3" s="2">
        <v>65.051237630000003</v>
      </c>
      <c r="AC3" s="2">
        <v>64.850810249999995</v>
      </c>
      <c r="AD3" s="2">
        <v>64.659435669999894</v>
      </c>
      <c r="AE3" s="2">
        <v>64.462680989999996</v>
      </c>
      <c r="AF3" s="2">
        <v>64.261791189999997</v>
      </c>
      <c r="AG3" s="2">
        <v>64.039736599999998</v>
      </c>
      <c r="AH3" s="2">
        <v>63.797037709999998</v>
      </c>
      <c r="AI3" s="2">
        <v>63.534043869999998</v>
      </c>
      <c r="AJ3" s="2">
        <v>63.252063900000003</v>
      </c>
      <c r="AK3" s="2">
        <v>62.959739980000002</v>
      </c>
      <c r="AL3" s="2">
        <v>62.650874629999997</v>
      </c>
      <c r="AM3" s="2">
        <v>62.32942319</v>
      </c>
      <c r="AN3" s="2">
        <v>61.996405150000001</v>
      </c>
      <c r="AO3" s="2">
        <v>61.653180470000002</v>
      </c>
      <c r="AP3" s="2">
        <v>61.306331970000002</v>
      </c>
      <c r="AQ3" s="2">
        <v>60.956094370000002</v>
      </c>
      <c r="AR3" s="2">
        <v>60.60306748</v>
      </c>
      <c r="AS3" s="2">
        <v>60.248880460000002</v>
      </c>
      <c r="AT3" s="2">
        <v>59.893246660000003</v>
      </c>
    </row>
    <row r="4" spans="1:46" x14ac:dyDescent="0.25">
      <c r="A4" s="20" t="s">
        <v>98</v>
      </c>
      <c r="B4" s="2">
        <v>83.873650979999894</v>
      </c>
      <c r="C4" s="2">
        <v>84.423776380000007</v>
      </c>
      <c r="D4" s="2">
        <v>80.723001080000003</v>
      </c>
      <c r="E4" s="2">
        <v>76.764132630000006</v>
      </c>
      <c r="F4" s="2">
        <v>76.853136620000001</v>
      </c>
      <c r="G4" s="2">
        <v>74.827243609999996</v>
      </c>
      <c r="H4" s="2">
        <v>72.348063060000001</v>
      </c>
      <c r="I4" s="2">
        <v>69.91558234</v>
      </c>
      <c r="J4" s="2">
        <v>69.377090600000002</v>
      </c>
      <c r="K4" s="2">
        <v>69.700834569999998</v>
      </c>
      <c r="L4" s="2">
        <v>68.365168980000007</v>
      </c>
      <c r="M4" s="2">
        <v>68.116663209999999</v>
      </c>
      <c r="N4" s="2">
        <v>67.618420720000003</v>
      </c>
      <c r="O4" s="2">
        <v>66.592621570000006</v>
      </c>
      <c r="P4" s="2">
        <v>65.238088559999994</v>
      </c>
      <c r="Q4" s="2">
        <v>64.506911610000003</v>
      </c>
      <c r="R4" s="2">
        <v>63.894209119999999</v>
      </c>
      <c r="S4" s="2">
        <v>63.371313350000001</v>
      </c>
      <c r="T4" s="2">
        <v>62.96743086</v>
      </c>
      <c r="U4" s="2">
        <v>62.626649149999999</v>
      </c>
      <c r="V4" s="2">
        <v>62.337153669999999</v>
      </c>
      <c r="W4" s="2">
        <v>62.089085140000002</v>
      </c>
      <c r="X4" s="2">
        <v>61.863769619999999</v>
      </c>
      <c r="Y4" s="2">
        <v>61.649059659999999</v>
      </c>
      <c r="Z4" s="2">
        <v>61.434569410000002</v>
      </c>
      <c r="AA4" s="2">
        <v>61.20533563</v>
      </c>
      <c r="AB4" s="2">
        <v>61.016340620000001</v>
      </c>
      <c r="AC4" s="2">
        <v>60.853930290000001</v>
      </c>
      <c r="AD4" s="2">
        <v>60.69970859</v>
      </c>
      <c r="AE4" s="2">
        <v>60.540133599999997</v>
      </c>
      <c r="AF4" s="2">
        <v>60.376370889999997</v>
      </c>
      <c r="AG4" s="2">
        <v>60.192411219999997</v>
      </c>
      <c r="AH4" s="2">
        <v>59.988721859999998</v>
      </c>
      <c r="AI4" s="2">
        <v>59.765610119999998</v>
      </c>
      <c r="AJ4" s="2">
        <v>59.524287059999999</v>
      </c>
      <c r="AK4" s="2">
        <v>59.272869890000003</v>
      </c>
      <c r="AL4" s="2">
        <v>59.005512779999997</v>
      </c>
      <c r="AM4" s="2">
        <v>58.725926649999998</v>
      </c>
      <c r="AN4" s="2">
        <v>58.435061269999999</v>
      </c>
      <c r="AO4" s="2">
        <v>58.1341891</v>
      </c>
      <c r="AP4" s="2">
        <v>57.82951138</v>
      </c>
      <c r="AQ4" s="2">
        <v>57.521248620000001</v>
      </c>
      <c r="AR4" s="2">
        <v>57.209966360000003</v>
      </c>
      <c r="AS4" s="2">
        <v>56.89720311</v>
      </c>
      <c r="AT4" s="2">
        <v>56.582689809999998</v>
      </c>
    </row>
    <row r="5" spans="1:46" x14ac:dyDescent="0.25">
      <c r="A5" s="20" t="s">
        <v>99</v>
      </c>
      <c r="B5" s="2">
        <v>0.69975178299999996</v>
      </c>
      <c r="C5" s="2">
        <v>0.86566360620000005</v>
      </c>
      <c r="D5" s="2">
        <v>1.0172966240000001</v>
      </c>
      <c r="E5" s="2">
        <v>1.1889800559999999</v>
      </c>
      <c r="F5" s="2">
        <v>1.4629980220000001</v>
      </c>
      <c r="G5" s="2">
        <v>1.750684184</v>
      </c>
      <c r="H5" s="2">
        <v>2.0803714649999998</v>
      </c>
      <c r="I5" s="2">
        <v>2.4708926529999999</v>
      </c>
      <c r="J5" s="2">
        <v>3.013435506</v>
      </c>
      <c r="K5" s="2">
        <v>3.7209147069999999</v>
      </c>
      <c r="L5" s="2">
        <v>3.8644014840000001</v>
      </c>
      <c r="M5" s="2">
        <v>4.0769588289999996</v>
      </c>
      <c r="N5" s="2">
        <v>4.2853233340000001</v>
      </c>
      <c r="O5" s="2">
        <v>4.4686907050000002</v>
      </c>
      <c r="P5" s="2">
        <v>4.6354406409999998</v>
      </c>
      <c r="Q5" s="2">
        <v>4.5555899039999996</v>
      </c>
      <c r="R5" s="2">
        <v>4.4848554180000004</v>
      </c>
      <c r="S5" s="2">
        <v>4.4210785570000004</v>
      </c>
      <c r="T5" s="2">
        <v>4.3661642970000001</v>
      </c>
      <c r="U5" s="2">
        <v>4.3161035080000003</v>
      </c>
      <c r="V5" s="2">
        <v>4.2723999189999997</v>
      </c>
      <c r="W5" s="2">
        <v>4.2318712300000003</v>
      </c>
      <c r="X5" s="2">
        <v>4.193202318</v>
      </c>
      <c r="Y5" s="2">
        <v>4.155546513</v>
      </c>
      <c r="Z5" s="2">
        <v>4.1181936400000003</v>
      </c>
      <c r="AA5" s="2">
        <v>4.0750168090000001</v>
      </c>
      <c r="AB5" s="2">
        <v>4.0348970140000002</v>
      </c>
      <c r="AC5" s="2">
        <v>3.9968799599999998</v>
      </c>
      <c r="AD5" s="2">
        <v>3.959727086</v>
      </c>
      <c r="AE5" s="2">
        <v>3.922547389</v>
      </c>
      <c r="AF5" s="2">
        <v>3.8854202999999998</v>
      </c>
      <c r="AG5" s="2">
        <v>3.8473253729999999</v>
      </c>
      <c r="AH5" s="2">
        <v>3.8083158519999998</v>
      </c>
      <c r="AI5" s="2">
        <v>3.768433752</v>
      </c>
      <c r="AJ5" s="2">
        <v>3.7277768400000002</v>
      </c>
      <c r="AK5" s="2">
        <v>3.686870087</v>
      </c>
      <c r="AL5" s="2">
        <v>3.6453618479999998</v>
      </c>
      <c r="AM5" s="2">
        <v>3.603496539</v>
      </c>
      <c r="AN5" s="2">
        <v>3.5613438780000002</v>
      </c>
      <c r="AO5" s="2">
        <v>3.5189913690000001</v>
      </c>
      <c r="AP5" s="2">
        <v>3.4768205929999998</v>
      </c>
      <c r="AQ5" s="2">
        <v>3.4348457520000002</v>
      </c>
      <c r="AR5" s="2">
        <v>3.3931011209999999</v>
      </c>
      <c r="AS5" s="2">
        <v>3.351677349</v>
      </c>
      <c r="AT5" s="2">
        <v>3.3105568550000002</v>
      </c>
    </row>
    <row r="6" spans="1:46" x14ac:dyDescent="0.25">
      <c r="A6" s="20" t="s">
        <v>100</v>
      </c>
      <c r="B6" s="2">
        <v>29.562025630000001</v>
      </c>
      <c r="C6" s="2">
        <v>29.98119367</v>
      </c>
      <c r="D6" s="2">
        <v>30.384035749999999</v>
      </c>
      <c r="E6" s="2">
        <v>28.045279489999999</v>
      </c>
      <c r="F6" s="2">
        <v>28.79294827</v>
      </c>
      <c r="G6" s="2">
        <v>29.786765339999999</v>
      </c>
      <c r="H6" s="2">
        <v>29.934418269999998</v>
      </c>
      <c r="I6" s="2">
        <v>29.63011054</v>
      </c>
      <c r="J6" s="2">
        <v>29.457918620000001</v>
      </c>
      <c r="K6" s="2">
        <v>29.008270719999999</v>
      </c>
      <c r="L6" s="2">
        <v>28.500391990000001</v>
      </c>
      <c r="M6" s="2">
        <v>28.517208709999998</v>
      </c>
      <c r="N6" s="2">
        <v>28.475904549999999</v>
      </c>
      <c r="O6" s="2">
        <v>28.30262565</v>
      </c>
      <c r="P6" s="2">
        <v>27.935248560000002</v>
      </c>
      <c r="Q6" s="2">
        <v>27.68224025</v>
      </c>
      <c r="R6" s="2">
        <v>27.28399624</v>
      </c>
      <c r="S6" s="2">
        <v>26.817441899999999</v>
      </c>
      <c r="T6" s="2">
        <v>26.32632272</v>
      </c>
      <c r="U6" s="2">
        <v>25.850607190000002</v>
      </c>
      <c r="V6" s="2">
        <v>25.68706152</v>
      </c>
      <c r="W6" s="2">
        <v>25.565206190000001</v>
      </c>
      <c r="X6" s="2">
        <v>25.47475369</v>
      </c>
      <c r="Y6" s="2">
        <v>25.408537800000001</v>
      </c>
      <c r="Z6" s="2">
        <v>25.359101259999999</v>
      </c>
      <c r="AA6" s="2">
        <v>24.572389430000001</v>
      </c>
      <c r="AB6" s="2">
        <v>23.760289019999998</v>
      </c>
      <c r="AC6" s="2">
        <v>22.928214990000001</v>
      </c>
      <c r="AD6" s="2">
        <v>22.076523160000001</v>
      </c>
      <c r="AE6" s="2">
        <v>21.204971270000001</v>
      </c>
      <c r="AF6" s="2">
        <v>20.309348409999998</v>
      </c>
      <c r="AG6" s="2">
        <v>19.391280680000001</v>
      </c>
      <c r="AH6" s="2">
        <v>18.45959689</v>
      </c>
      <c r="AI6" s="2">
        <v>17.52163388</v>
      </c>
      <c r="AJ6" s="2">
        <v>16.584060050000001</v>
      </c>
      <c r="AK6" s="2">
        <v>15.650444070000001</v>
      </c>
      <c r="AL6" s="2">
        <v>14.72592706</v>
      </c>
      <c r="AM6" s="2">
        <v>13.81698336</v>
      </c>
      <c r="AN6" s="2">
        <v>12.928742</v>
      </c>
      <c r="AO6" s="2">
        <v>12.065407759999999</v>
      </c>
      <c r="AP6" s="2">
        <v>11.23127324</v>
      </c>
      <c r="AQ6" s="2">
        <v>10.42868861</v>
      </c>
      <c r="AR6" s="2">
        <v>9.6594940729999994</v>
      </c>
      <c r="AS6" s="2">
        <v>8.9249473940000001</v>
      </c>
      <c r="AT6" s="2">
        <v>8.2258693209999905</v>
      </c>
    </row>
    <row r="7" spans="1:46" x14ac:dyDescent="0.25">
      <c r="A7" s="20" t="s">
        <v>101</v>
      </c>
      <c r="B7" s="2">
        <v>0.37939336569999998</v>
      </c>
      <c r="C7" s="2">
        <v>0.34875943120000003</v>
      </c>
      <c r="D7" s="2">
        <v>0.32036421349999999</v>
      </c>
      <c r="E7" s="2">
        <v>0.26802777979999998</v>
      </c>
      <c r="F7" s="2">
        <v>0.24941793039999999</v>
      </c>
      <c r="G7" s="2">
        <v>0.23387638699999999</v>
      </c>
      <c r="H7" s="2">
        <v>0.21303715449999999</v>
      </c>
      <c r="I7" s="2">
        <v>0.1911345945</v>
      </c>
      <c r="J7" s="2">
        <v>0.1722382418</v>
      </c>
      <c r="K7" s="2">
        <v>0.1537343313</v>
      </c>
      <c r="L7" s="2">
        <v>0.13980845289999999</v>
      </c>
      <c r="M7" s="2">
        <v>0.12948610999999999</v>
      </c>
      <c r="N7" s="2">
        <v>0.11968156839999999</v>
      </c>
      <c r="O7" s="2">
        <v>0.11010576129999999</v>
      </c>
      <c r="P7" s="2">
        <v>0.1005933868</v>
      </c>
      <c r="Q7" s="2">
        <v>0.1006285905</v>
      </c>
      <c r="R7" s="2">
        <v>0.1001224349</v>
      </c>
      <c r="S7" s="2">
        <v>9.9344547399999997E-2</v>
      </c>
      <c r="T7" s="2">
        <v>9.8451004999999994E-2</v>
      </c>
      <c r="U7" s="2">
        <v>9.7589696399999995E-2</v>
      </c>
      <c r="V7" s="2">
        <v>9.7255291300000005E-2</v>
      </c>
      <c r="W7" s="2">
        <v>9.7076410099999996E-2</v>
      </c>
      <c r="X7" s="2">
        <v>9.7015247499999999E-2</v>
      </c>
      <c r="Y7" s="2">
        <v>9.7045470600000003E-2</v>
      </c>
      <c r="Z7" s="2">
        <v>9.7139317899999994E-2</v>
      </c>
      <c r="AA7" s="2">
        <v>0.1001586724</v>
      </c>
      <c r="AB7" s="2">
        <v>0.1030559016</v>
      </c>
      <c r="AC7" s="2">
        <v>0.1058208806</v>
      </c>
      <c r="AD7" s="2">
        <v>0.1084205937</v>
      </c>
      <c r="AE7" s="2">
        <v>0.110815056</v>
      </c>
      <c r="AF7" s="2">
        <v>0.11293720879999999</v>
      </c>
      <c r="AG7" s="2">
        <v>0.11474335149999999</v>
      </c>
      <c r="AH7" s="2">
        <v>0.1162313358</v>
      </c>
      <c r="AI7" s="2">
        <v>0.1173966207</v>
      </c>
      <c r="AJ7" s="2">
        <v>0.11823657310000001</v>
      </c>
      <c r="AK7" s="2">
        <v>0.118731954</v>
      </c>
      <c r="AL7" s="2">
        <v>0.1188785703</v>
      </c>
      <c r="AM7" s="2">
        <v>0.118690003</v>
      </c>
      <c r="AN7" s="2">
        <v>0.1181781408</v>
      </c>
      <c r="AO7" s="2">
        <v>0.1173553428</v>
      </c>
      <c r="AP7" s="2">
        <v>0.11624380939999999</v>
      </c>
      <c r="AQ7" s="2">
        <v>0.114855162</v>
      </c>
      <c r="AR7" s="2">
        <v>0.1132022808</v>
      </c>
      <c r="AS7" s="2">
        <v>0.1112977641</v>
      </c>
      <c r="AT7" s="2">
        <v>0.10915472969999999</v>
      </c>
    </row>
    <row r="8" spans="1:46" x14ac:dyDescent="0.25">
      <c r="A8" s="2" t="s">
        <v>102</v>
      </c>
      <c r="B8" s="2">
        <v>1.5151346139999999</v>
      </c>
      <c r="C8" s="2">
        <v>1.4756314020000001</v>
      </c>
      <c r="D8" s="2">
        <v>1.436105564</v>
      </c>
      <c r="E8" s="2">
        <v>1.2729537259999999</v>
      </c>
      <c r="F8" s="2">
        <v>1.255020786</v>
      </c>
      <c r="G8" s="2">
        <v>1.246809388</v>
      </c>
      <c r="H8" s="2">
        <v>1.2032600019999999</v>
      </c>
      <c r="I8" s="2">
        <v>1.143757269</v>
      </c>
      <c r="J8" s="2">
        <v>1.0919797659999999</v>
      </c>
      <c r="K8" s="2">
        <v>1.032633739</v>
      </c>
      <c r="L8" s="2">
        <v>1.131788907</v>
      </c>
      <c r="M8" s="2">
        <v>1.2633152620000001</v>
      </c>
      <c r="N8" s="2">
        <v>1.4072536579999999</v>
      </c>
      <c r="O8" s="2">
        <v>1.5603129529999999</v>
      </c>
      <c r="P8" s="2">
        <v>1.7180177860000001</v>
      </c>
      <c r="Q8" s="2">
        <v>1.7146746639999999</v>
      </c>
      <c r="R8" s="2">
        <v>1.7021344430000001</v>
      </c>
      <c r="S8" s="2">
        <v>1.685033768</v>
      </c>
      <c r="T8" s="2">
        <v>1.6660454410000001</v>
      </c>
      <c r="U8" s="2">
        <v>1.647679626</v>
      </c>
      <c r="V8" s="2">
        <v>1.637255466</v>
      </c>
      <c r="W8" s="2">
        <v>1.629488587</v>
      </c>
      <c r="X8" s="2">
        <v>1.6237232770000001</v>
      </c>
      <c r="Y8" s="2">
        <v>1.6195027740000001</v>
      </c>
      <c r="Z8" s="2">
        <v>1.6163517620000001</v>
      </c>
      <c r="AA8" s="2">
        <v>1.678635179</v>
      </c>
      <c r="AB8" s="2">
        <v>1.739672739</v>
      </c>
      <c r="AC8" s="2">
        <v>1.799256134</v>
      </c>
      <c r="AD8" s="2">
        <v>1.856779497</v>
      </c>
      <c r="AE8" s="2">
        <v>1.9114997730000001</v>
      </c>
      <c r="AF8" s="2">
        <v>1.962182782</v>
      </c>
      <c r="AG8" s="2">
        <v>2.0079683859999999</v>
      </c>
      <c r="AH8" s="2">
        <v>2.0487053369999999</v>
      </c>
      <c r="AI8" s="2">
        <v>2.084197139</v>
      </c>
      <c r="AJ8" s="2">
        <v>2.1142773789999998</v>
      </c>
      <c r="AK8" s="2">
        <v>2.1384774470000001</v>
      </c>
      <c r="AL8" s="2">
        <v>2.1565898780000001</v>
      </c>
      <c r="AM8" s="2">
        <v>2.1687278669999999</v>
      </c>
      <c r="AN8" s="2">
        <v>2.1749786699999998</v>
      </c>
      <c r="AO8" s="2">
        <v>2.1754426809999998</v>
      </c>
      <c r="AP8" s="2">
        <v>2.1704088019999999</v>
      </c>
      <c r="AQ8" s="2">
        <v>2.1599771510000001</v>
      </c>
      <c r="AR8" s="2">
        <v>2.1442762979999999</v>
      </c>
      <c r="AS8" s="2">
        <v>2.1234348340000002</v>
      </c>
      <c r="AT8" s="2">
        <v>2.0975966769999999</v>
      </c>
    </row>
    <row r="9" spans="1:46" x14ac:dyDescent="0.25">
      <c r="A9" s="2" t="s">
        <v>103</v>
      </c>
      <c r="B9" s="2">
        <v>1.5117811969999999</v>
      </c>
      <c r="C9" s="2">
        <v>1.4330598329999999</v>
      </c>
      <c r="D9" s="2">
        <v>1.3574427259999999</v>
      </c>
      <c r="E9" s="2">
        <v>1.171106744</v>
      </c>
      <c r="F9" s="2">
        <v>1.123785695</v>
      </c>
      <c r="G9" s="2">
        <v>1.086629171</v>
      </c>
      <c r="H9" s="2">
        <v>1.0206797329999999</v>
      </c>
      <c r="I9" s="2">
        <v>0.94430566130000004</v>
      </c>
      <c r="J9" s="2">
        <v>0.87748971070000004</v>
      </c>
      <c r="K9" s="2">
        <v>0.80764864260000002</v>
      </c>
      <c r="L9" s="2">
        <v>0.73318165489999998</v>
      </c>
      <c r="M9" s="2">
        <v>0.67784110210000004</v>
      </c>
      <c r="N9" s="2">
        <v>0.62540095890000003</v>
      </c>
      <c r="O9" s="2">
        <v>0.57433842150000003</v>
      </c>
      <c r="P9" s="2">
        <v>0.52378591050000001</v>
      </c>
      <c r="Q9" s="2">
        <v>0.53842193350000001</v>
      </c>
      <c r="R9" s="2">
        <v>0.55049037310000004</v>
      </c>
      <c r="S9" s="2">
        <v>0.56127969769999997</v>
      </c>
      <c r="T9" s="2">
        <v>0.57157394539999995</v>
      </c>
      <c r="U9" s="2">
        <v>0.58220135100000003</v>
      </c>
      <c r="V9" s="2">
        <v>0.57880239349999996</v>
      </c>
      <c r="W9" s="2">
        <v>0.57633981710000004</v>
      </c>
      <c r="X9" s="2">
        <v>0.57458297030000005</v>
      </c>
      <c r="Y9" s="2">
        <v>0.57337118259999997</v>
      </c>
      <c r="Z9" s="2">
        <v>0.57253689490000004</v>
      </c>
      <c r="AA9" s="2">
        <v>0.5939147468</v>
      </c>
      <c r="AB9" s="2">
        <v>0.61480237609999999</v>
      </c>
      <c r="AC9" s="2">
        <v>0.63512785829999996</v>
      </c>
      <c r="AD9" s="2">
        <v>0.65467942639999999</v>
      </c>
      <c r="AE9" s="2">
        <v>0.67319797839999995</v>
      </c>
      <c r="AF9" s="2">
        <v>0.69025284249999996</v>
      </c>
      <c r="AG9" s="2">
        <v>0.70554676559999996</v>
      </c>
      <c r="AH9" s="2">
        <v>0.71903267130000004</v>
      </c>
      <c r="AI9" s="2">
        <v>0.73064785170000002</v>
      </c>
      <c r="AJ9" s="2">
        <v>0.74034043640000002</v>
      </c>
      <c r="AK9" s="2">
        <v>0.74795311070000003</v>
      </c>
      <c r="AL9" s="2">
        <v>0.75342053279999999</v>
      </c>
      <c r="AM9" s="2">
        <v>0.7567895738</v>
      </c>
      <c r="AN9" s="2">
        <v>0.75809786469999996</v>
      </c>
      <c r="AO9" s="2">
        <v>0.75738745470000002</v>
      </c>
      <c r="AP9" s="2">
        <v>0.75476576900000003</v>
      </c>
      <c r="AQ9" s="2">
        <v>0.75027418079999997</v>
      </c>
      <c r="AR9" s="2">
        <v>0.74396375940000004</v>
      </c>
      <c r="AS9" s="2">
        <v>0.73588536130000004</v>
      </c>
      <c r="AT9" s="2">
        <v>0.72609492880000004</v>
      </c>
    </row>
    <row r="10" spans="1:46" x14ac:dyDescent="0.25">
      <c r="A10" s="2" t="s">
        <v>104</v>
      </c>
      <c r="B10" s="2">
        <v>0.30542753439999998</v>
      </c>
      <c r="C10" s="2">
        <v>0.36579154609999998</v>
      </c>
      <c r="D10" s="2">
        <v>0.43776491290000002</v>
      </c>
      <c r="E10" s="2">
        <v>0.47716217649999998</v>
      </c>
      <c r="F10" s="2">
        <v>0.57849967920000001</v>
      </c>
      <c r="G10" s="2">
        <v>0.70672601260000001</v>
      </c>
      <c r="H10" s="2">
        <v>0.83870513599999996</v>
      </c>
      <c r="I10" s="2">
        <v>0.9803530372</v>
      </c>
      <c r="J10" s="2">
        <v>1.150964774</v>
      </c>
      <c r="K10" s="2">
        <v>1.338420441</v>
      </c>
      <c r="L10" s="2">
        <v>1.5272436680000001</v>
      </c>
      <c r="M10" s="2">
        <v>1.774807654</v>
      </c>
      <c r="N10" s="2">
        <v>2.0582995839999998</v>
      </c>
      <c r="O10" s="2">
        <v>2.3759897560000001</v>
      </c>
      <c r="P10" s="2">
        <v>2.7236867340000002</v>
      </c>
      <c r="Q10" s="2">
        <v>2.9892343619999999</v>
      </c>
      <c r="R10" s="2">
        <v>3.2630282230000001</v>
      </c>
      <c r="S10" s="2">
        <v>3.5520928889999999</v>
      </c>
      <c r="T10" s="2">
        <v>3.8619912319999998</v>
      </c>
      <c r="U10" s="2">
        <v>4.1999676729999997</v>
      </c>
      <c r="V10" s="2">
        <v>4.3503575369999998</v>
      </c>
      <c r="W10" s="2">
        <v>4.513309864</v>
      </c>
      <c r="X10" s="2">
        <v>4.6880385159999998</v>
      </c>
      <c r="Y10" s="2">
        <v>4.8741195460000002</v>
      </c>
      <c r="Z10" s="2">
        <v>5.0709074879999996</v>
      </c>
      <c r="AA10" s="2">
        <v>5.5395279979999996</v>
      </c>
      <c r="AB10" s="2">
        <v>6.038799826</v>
      </c>
      <c r="AC10" s="2">
        <v>6.569657104</v>
      </c>
      <c r="AD10" s="2">
        <v>7.1314308789999998</v>
      </c>
      <c r="AE10" s="2">
        <v>7.7224877989999996</v>
      </c>
      <c r="AF10" s="2">
        <v>8.3385219270000004</v>
      </c>
      <c r="AG10" s="2">
        <v>8.9757990349999996</v>
      </c>
      <c r="AH10" s="2">
        <v>9.6330182480000008</v>
      </c>
      <c r="AI10" s="2">
        <v>10.30833002</v>
      </c>
      <c r="AJ10" s="2">
        <v>10.99963101</v>
      </c>
      <c r="AK10" s="2">
        <v>11.702737470000001</v>
      </c>
      <c r="AL10" s="2">
        <v>12.4141499</v>
      </c>
      <c r="AM10" s="2">
        <v>13.131704989999999</v>
      </c>
      <c r="AN10" s="2">
        <v>13.852804150000001</v>
      </c>
      <c r="AO10" s="2">
        <v>14.57461099</v>
      </c>
      <c r="AP10" s="2">
        <v>15.29528253</v>
      </c>
      <c r="AQ10" s="2">
        <v>16.011490179999999</v>
      </c>
      <c r="AR10" s="2">
        <v>16.719757569999999</v>
      </c>
      <c r="AS10" s="2">
        <v>17.416256140000002</v>
      </c>
      <c r="AT10" s="2">
        <v>18.096912509999999</v>
      </c>
    </row>
    <row r="11" spans="1:46" x14ac:dyDescent="0.25">
      <c r="A11" s="2" t="s">
        <v>105</v>
      </c>
      <c r="B11" s="2">
        <v>6.8721195200000001E-2</v>
      </c>
      <c r="C11" s="2">
        <v>8.64638779E-2</v>
      </c>
      <c r="D11" s="2">
        <v>0.1087077539</v>
      </c>
      <c r="E11" s="2">
        <v>0.1244812988</v>
      </c>
      <c r="F11" s="2">
        <v>0.1585476284</v>
      </c>
      <c r="G11" s="2">
        <v>0.2034821097</v>
      </c>
      <c r="H11" s="2">
        <v>0.25368978759999999</v>
      </c>
      <c r="I11" s="2">
        <v>0.31152629380000002</v>
      </c>
      <c r="J11" s="2">
        <v>0.38423132560000001</v>
      </c>
      <c r="K11" s="2">
        <v>0.4693986382</v>
      </c>
      <c r="L11" s="2">
        <v>0.55268645350000001</v>
      </c>
      <c r="M11" s="2">
        <v>0.66273972299999995</v>
      </c>
      <c r="N11" s="2">
        <v>0.7930882534</v>
      </c>
      <c r="O11" s="2">
        <v>0.94466694090000003</v>
      </c>
      <c r="P11" s="2">
        <v>1.1174099420000001</v>
      </c>
      <c r="Q11" s="2">
        <v>1.2201585420000001</v>
      </c>
      <c r="R11" s="2">
        <v>1.325189701</v>
      </c>
      <c r="S11" s="2">
        <v>1.435299254</v>
      </c>
      <c r="T11" s="2">
        <v>1.5526385030000001</v>
      </c>
      <c r="U11" s="2">
        <v>1.6799870690000001</v>
      </c>
      <c r="V11" s="2">
        <v>1.781621509</v>
      </c>
      <c r="W11" s="2">
        <v>1.892413997</v>
      </c>
      <c r="X11" s="2">
        <v>2.01253145</v>
      </c>
      <c r="Y11" s="2">
        <v>2.1422896329999999</v>
      </c>
      <c r="Z11" s="2">
        <v>2.28190837</v>
      </c>
      <c r="AA11" s="2">
        <v>2.5819927329999999</v>
      </c>
      <c r="AB11" s="2">
        <v>2.9154300630000001</v>
      </c>
      <c r="AC11" s="2">
        <v>3.2852198370000001</v>
      </c>
      <c r="AD11" s="2">
        <v>3.6937555529999999</v>
      </c>
      <c r="AE11" s="2">
        <v>4.1430334990000004</v>
      </c>
      <c r="AF11" s="2">
        <v>4.6336158870000004</v>
      </c>
      <c r="AG11" s="2">
        <v>5.1662309210000004</v>
      </c>
      <c r="AH11" s="2">
        <v>5.7429206700000002</v>
      </c>
      <c r="AI11" s="2">
        <v>6.3654408719999998</v>
      </c>
      <c r="AJ11" s="2">
        <v>7.0353876340000001</v>
      </c>
      <c r="AK11" s="2">
        <v>7.7529523879999998</v>
      </c>
      <c r="AL11" s="2">
        <v>8.5185637869999997</v>
      </c>
      <c r="AM11" s="2">
        <v>9.3334080210000003</v>
      </c>
      <c r="AN11" s="2">
        <v>10.198271480000001</v>
      </c>
      <c r="AO11" s="2">
        <v>11.11362111</v>
      </c>
      <c r="AP11" s="2">
        <v>12.080526389999999</v>
      </c>
      <c r="AQ11" s="2">
        <v>13.09874984</v>
      </c>
      <c r="AR11" s="2">
        <v>14.16764972</v>
      </c>
      <c r="AS11" s="2">
        <v>15.285947999999999</v>
      </c>
      <c r="AT11" s="2">
        <v>16.451738639999999</v>
      </c>
    </row>
    <row r="12" spans="1:46" x14ac:dyDescent="0.25">
      <c r="A12" s="2" t="s">
        <v>106</v>
      </c>
      <c r="B12" s="2">
        <v>3.4354285299999998</v>
      </c>
      <c r="C12" s="2">
        <v>3.48184329</v>
      </c>
      <c r="D12" s="2">
        <v>3.5263005999999999</v>
      </c>
      <c r="E12" s="2">
        <v>3.2527240229999999</v>
      </c>
      <c r="F12" s="2">
        <v>3.3372377960000001</v>
      </c>
      <c r="G12" s="2">
        <v>3.450149648</v>
      </c>
      <c r="H12" s="2">
        <v>3.4649660469999999</v>
      </c>
      <c r="I12" s="2">
        <v>3.4274805920000002</v>
      </c>
      <c r="J12" s="2">
        <v>3.4053155579999999</v>
      </c>
      <c r="K12" s="2">
        <v>3.3511256829999998</v>
      </c>
      <c r="L12" s="2">
        <v>3.480486097</v>
      </c>
      <c r="M12" s="2">
        <v>3.6814277139999998</v>
      </c>
      <c r="N12" s="2">
        <v>3.886037483</v>
      </c>
      <c r="O12" s="2">
        <v>4.0829717710000004</v>
      </c>
      <c r="P12" s="2">
        <v>4.2601254050000001</v>
      </c>
      <c r="Q12" s="2">
        <v>4.2213896789999996</v>
      </c>
      <c r="R12" s="2">
        <v>4.1605098859999998</v>
      </c>
      <c r="S12" s="2">
        <v>4.0892182689999999</v>
      </c>
      <c r="T12" s="2">
        <v>4.0141861829999996</v>
      </c>
      <c r="U12" s="2">
        <v>3.9415081239999998</v>
      </c>
      <c r="V12" s="2">
        <v>3.916571899</v>
      </c>
      <c r="W12" s="2">
        <v>3.8979923059999999</v>
      </c>
      <c r="X12" s="2">
        <v>3.8842007810000001</v>
      </c>
      <c r="Y12" s="2">
        <v>3.874104676</v>
      </c>
      <c r="Z12" s="2">
        <v>3.8665669600000001</v>
      </c>
      <c r="AA12" s="2">
        <v>4.0155586650000004</v>
      </c>
      <c r="AB12" s="2">
        <v>4.1615700799999997</v>
      </c>
      <c r="AC12" s="2">
        <v>4.304102909</v>
      </c>
      <c r="AD12" s="2">
        <v>4.4417078160000001</v>
      </c>
      <c r="AE12" s="2">
        <v>4.5726072999999996</v>
      </c>
      <c r="AF12" s="2">
        <v>4.6938490069999999</v>
      </c>
      <c r="AG12" s="2">
        <v>4.803375355</v>
      </c>
      <c r="AH12" s="2">
        <v>4.9008245319999997</v>
      </c>
      <c r="AI12" s="2">
        <v>4.9857264890000002</v>
      </c>
      <c r="AJ12" s="2">
        <v>5.0576831430000002</v>
      </c>
      <c r="AK12" s="2">
        <v>5.1155735</v>
      </c>
      <c r="AL12" s="2">
        <v>5.1589012759999999</v>
      </c>
      <c r="AM12" s="2">
        <v>5.1879372500000001</v>
      </c>
      <c r="AN12" s="2">
        <v>5.2028901510000001</v>
      </c>
      <c r="AO12" s="2">
        <v>5.2040001389999997</v>
      </c>
      <c r="AP12" s="2">
        <v>5.1919583109999996</v>
      </c>
      <c r="AQ12" s="2">
        <v>5.1670041649999998</v>
      </c>
      <c r="AR12" s="2">
        <v>5.1294452619999999</v>
      </c>
      <c r="AS12" s="2">
        <v>5.079589211</v>
      </c>
      <c r="AT12" s="2">
        <v>5.0177802859999998</v>
      </c>
    </row>
    <row r="13" spans="1:46" x14ac:dyDescent="0.25">
      <c r="A13" s="2" t="s">
        <v>107</v>
      </c>
      <c r="B13" s="2">
        <v>0.22254492319999999</v>
      </c>
      <c r="C13" s="2">
        <v>0.2353940293</v>
      </c>
      <c r="D13" s="2">
        <v>0.2488026502</v>
      </c>
      <c r="E13" s="2">
        <v>0.2395147903</v>
      </c>
      <c r="F13" s="2">
        <v>0.25646123069999999</v>
      </c>
      <c r="G13" s="2">
        <v>0.27670814939999999</v>
      </c>
      <c r="H13" s="2">
        <v>0.29002300580000001</v>
      </c>
      <c r="I13" s="2">
        <v>0.29940422119999999</v>
      </c>
      <c r="J13" s="2">
        <v>0.3104486145</v>
      </c>
      <c r="K13" s="2">
        <v>0.31883980029999998</v>
      </c>
      <c r="L13" s="2">
        <v>0.36921504189999999</v>
      </c>
      <c r="M13" s="2">
        <v>0.4354250704</v>
      </c>
      <c r="N13" s="2">
        <v>0.51246216749999995</v>
      </c>
      <c r="O13" s="2">
        <v>0.60032837589999999</v>
      </c>
      <c r="P13" s="2">
        <v>0.69838121389999996</v>
      </c>
      <c r="Q13" s="2">
        <v>0.74020363950000001</v>
      </c>
      <c r="R13" s="2">
        <v>0.78031137439999998</v>
      </c>
      <c r="S13" s="2">
        <v>0.82032751530000003</v>
      </c>
      <c r="T13" s="2">
        <v>0.86133105389999998</v>
      </c>
      <c r="U13" s="2">
        <v>0.90460842200000002</v>
      </c>
      <c r="V13" s="2">
        <v>0.9344767088</v>
      </c>
      <c r="W13" s="2">
        <v>0.9668687695</v>
      </c>
      <c r="X13" s="2">
        <v>1.0015955889999999</v>
      </c>
      <c r="Y13" s="2">
        <v>1.0385472499999999</v>
      </c>
      <c r="Z13" s="2">
        <v>1.077567841</v>
      </c>
      <c r="AA13" s="2">
        <v>1.153462427</v>
      </c>
      <c r="AB13" s="2">
        <v>1.2321202099999999</v>
      </c>
      <c r="AC13" s="2">
        <v>1.313460166</v>
      </c>
      <c r="AD13" s="2">
        <v>1.3970843799999999</v>
      </c>
      <c r="AE13" s="2">
        <v>1.482432567</v>
      </c>
      <c r="AF13" s="2">
        <v>1.5684784199999999</v>
      </c>
      <c r="AG13" s="2">
        <v>1.6543764889999999</v>
      </c>
      <c r="AH13" s="2">
        <v>1.739784145</v>
      </c>
      <c r="AI13" s="2">
        <v>1.8242865500000001</v>
      </c>
      <c r="AJ13" s="2">
        <v>1.90745638</v>
      </c>
      <c r="AK13" s="2">
        <v>1.988546347</v>
      </c>
      <c r="AL13" s="2">
        <v>2.0669834370000002</v>
      </c>
      <c r="AM13" s="2">
        <v>2.1424608030000001</v>
      </c>
      <c r="AN13" s="2">
        <v>2.214630203</v>
      </c>
      <c r="AO13" s="2">
        <v>2.2831384730000002</v>
      </c>
      <c r="AP13" s="2">
        <v>2.3478186089999999</v>
      </c>
      <c r="AQ13" s="2">
        <v>2.408299784</v>
      </c>
      <c r="AR13" s="2">
        <v>2.4642259449999999</v>
      </c>
      <c r="AS13" s="2">
        <v>2.5152265539999998</v>
      </c>
      <c r="AT13" s="2">
        <v>2.5609349620000001</v>
      </c>
    </row>
    <row r="14" spans="1:46" x14ac:dyDescent="0.25">
      <c r="A14" s="2" t="s">
        <v>108</v>
      </c>
      <c r="B14" s="2">
        <v>37.000456990000004</v>
      </c>
      <c r="C14" s="2">
        <v>37.408137080000003</v>
      </c>
      <c r="D14" s="2">
        <v>37.819524170000001</v>
      </c>
      <c r="E14" s="2">
        <v>34.851250030000003</v>
      </c>
      <c r="F14" s="2">
        <v>35.751919010000002</v>
      </c>
      <c r="G14" s="2">
        <v>36.991146209999997</v>
      </c>
      <c r="H14" s="2">
        <v>37.218779140000002</v>
      </c>
      <c r="I14" s="2">
        <v>36.928072210000003</v>
      </c>
      <c r="J14" s="2">
        <v>36.850586610000001</v>
      </c>
      <c r="K14" s="2">
        <v>36.480072</v>
      </c>
      <c r="L14" s="2">
        <v>36.434802269999999</v>
      </c>
      <c r="M14" s="2">
        <v>37.142251340000001</v>
      </c>
      <c r="N14" s="2">
        <v>37.878128220000001</v>
      </c>
      <c r="O14" s="2">
        <v>38.551339630000001</v>
      </c>
      <c r="P14" s="2">
        <v>39.077248939999997</v>
      </c>
      <c r="Q14" s="2">
        <v>39.206951660000001</v>
      </c>
      <c r="R14" s="2">
        <v>39.165782669999999</v>
      </c>
      <c r="S14" s="2">
        <v>39.06003784</v>
      </c>
      <c r="T14" s="2">
        <v>38.952540089999999</v>
      </c>
      <c r="U14" s="2">
        <v>38.904149150000002</v>
      </c>
      <c r="V14" s="2">
        <v>38.983402320000003</v>
      </c>
      <c r="W14" s="2">
        <v>39.138695939999998</v>
      </c>
      <c r="X14" s="2">
        <v>39.356441519999997</v>
      </c>
      <c r="Y14" s="2">
        <v>39.627518330000001</v>
      </c>
      <c r="Z14" s="2">
        <v>39.942079890000002</v>
      </c>
      <c r="AA14" s="2">
        <v>40.235639849999998</v>
      </c>
      <c r="AB14" s="2">
        <v>40.565740210000001</v>
      </c>
      <c r="AC14" s="2">
        <v>40.940859879999998</v>
      </c>
      <c r="AD14" s="2">
        <v>41.360381310000001</v>
      </c>
      <c r="AE14" s="2">
        <v>41.821045239999997</v>
      </c>
      <c r="AF14" s="2">
        <v>42.309186480000001</v>
      </c>
      <c r="AG14" s="2">
        <v>42.819320990000001</v>
      </c>
      <c r="AH14" s="2">
        <v>43.360113820000002</v>
      </c>
      <c r="AI14" s="2">
        <v>43.937659429999997</v>
      </c>
      <c r="AJ14" s="2">
        <v>44.557072599999998</v>
      </c>
      <c r="AK14" s="2">
        <v>45.215416279999999</v>
      </c>
      <c r="AL14" s="2">
        <v>45.913414439999997</v>
      </c>
      <c r="AM14" s="2">
        <v>46.656701869999999</v>
      </c>
      <c r="AN14" s="2">
        <v>47.448592660000003</v>
      </c>
      <c r="AO14" s="2">
        <v>48.290963949999998</v>
      </c>
      <c r="AP14" s="2">
        <v>49.188277460000002</v>
      </c>
      <c r="AQ14" s="2">
        <v>50.139339079999999</v>
      </c>
      <c r="AR14" s="2">
        <v>51.14201491</v>
      </c>
      <c r="AS14" s="2">
        <v>52.192585260000001</v>
      </c>
      <c r="AT14" s="2">
        <v>53.286082049999997</v>
      </c>
    </row>
    <row r="15" spans="1:46" x14ac:dyDescent="0.25">
      <c r="A15" s="2" t="s">
        <v>109</v>
      </c>
      <c r="B15" s="2">
        <v>37.160001180000002</v>
      </c>
      <c r="C15" s="2">
        <v>37.307621310000002</v>
      </c>
      <c r="D15" s="2">
        <v>36.340382900000002</v>
      </c>
      <c r="E15" s="2">
        <v>35.183394300000003</v>
      </c>
      <c r="F15" s="2">
        <v>35.948440699999999</v>
      </c>
      <c r="G15" s="2">
        <v>36.108321709999998</v>
      </c>
      <c r="H15" s="2">
        <v>34.892614850000001</v>
      </c>
      <c r="I15" s="2">
        <v>34.3488775</v>
      </c>
      <c r="J15" s="2">
        <v>34.582631569999997</v>
      </c>
      <c r="K15" s="2">
        <v>35.526209700000003</v>
      </c>
      <c r="L15" s="2">
        <v>35.446388740000003</v>
      </c>
      <c r="M15" s="2">
        <v>35.452215850000002</v>
      </c>
      <c r="N15" s="2">
        <v>34.877111470000003</v>
      </c>
      <c r="O15" s="2">
        <v>33.930098559999998</v>
      </c>
      <c r="P15" s="2">
        <v>32.745863559999997</v>
      </c>
      <c r="Q15" s="2">
        <v>31.816655409999999</v>
      </c>
      <c r="R15" s="2">
        <v>31.079454760000001</v>
      </c>
      <c r="S15" s="2">
        <v>30.48386163</v>
      </c>
      <c r="T15" s="2">
        <v>29.956337430000001</v>
      </c>
      <c r="U15" s="2">
        <v>29.480685040000001</v>
      </c>
      <c r="V15" s="2">
        <v>29.06299915</v>
      </c>
      <c r="W15" s="2">
        <v>28.687974950000001</v>
      </c>
      <c r="X15" s="2">
        <v>28.344578720000001</v>
      </c>
      <c r="Y15" s="2">
        <v>28.026411360000001</v>
      </c>
      <c r="Z15" s="2">
        <v>27.728128819999998</v>
      </c>
      <c r="AA15" s="2">
        <v>27.543465309999998</v>
      </c>
      <c r="AB15" s="2">
        <v>27.414284590000001</v>
      </c>
      <c r="AC15" s="2">
        <v>27.32196077</v>
      </c>
      <c r="AD15" s="2">
        <v>27.251950220000001</v>
      </c>
      <c r="AE15" s="2">
        <v>27.19457779</v>
      </c>
      <c r="AF15" s="2">
        <v>27.151609959999998</v>
      </c>
      <c r="AG15" s="2">
        <v>27.112461140000001</v>
      </c>
      <c r="AH15" s="2">
        <v>27.075365550000001</v>
      </c>
      <c r="AI15" s="2">
        <v>27.039593270000001</v>
      </c>
      <c r="AJ15" s="2">
        <v>27.005315400000001</v>
      </c>
      <c r="AK15" s="2">
        <v>26.97808891</v>
      </c>
      <c r="AL15" s="2">
        <v>26.953647759999999</v>
      </c>
      <c r="AM15" s="2">
        <v>26.931432340000001</v>
      </c>
      <c r="AN15" s="2">
        <v>26.91119059</v>
      </c>
      <c r="AO15" s="2">
        <v>26.893279629999999</v>
      </c>
      <c r="AP15" s="2">
        <v>26.880986329999999</v>
      </c>
      <c r="AQ15" s="2">
        <v>26.873857319999999</v>
      </c>
      <c r="AR15" s="2">
        <v>26.871540580000001</v>
      </c>
      <c r="AS15" s="2">
        <v>26.874469099999999</v>
      </c>
      <c r="AT15" s="2">
        <v>26.882044449999999</v>
      </c>
    </row>
    <row r="16" spans="1:46" x14ac:dyDescent="0.25">
      <c r="A16" s="2" t="s">
        <v>110</v>
      </c>
      <c r="B16" s="2">
        <v>34.16896697</v>
      </c>
      <c r="C16" s="2">
        <v>34.126101929999997</v>
      </c>
      <c r="D16" s="2">
        <v>33.049393299999998</v>
      </c>
      <c r="E16" s="2">
        <v>31.792650210000001</v>
      </c>
      <c r="F16" s="2">
        <v>32.254521820000001</v>
      </c>
      <c r="G16" s="2">
        <v>32.145518750000001</v>
      </c>
      <c r="H16" s="2">
        <v>30.796597009999999</v>
      </c>
      <c r="I16" s="2">
        <v>30.030441150000001</v>
      </c>
      <c r="J16" s="2">
        <v>29.921217519999999</v>
      </c>
      <c r="K16" s="2">
        <v>30.387875680000001</v>
      </c>
      <c r="L16" s="2">
        <v>30.094926839999999</v>
      </c>
      <c r="M16" s="2">
        <v>29.86566195</v>
      </c>
      <c r="N16" s="2">
        <v>29.141130789999998</v>
      </c>
      <c r="O16" s="2">
        <v>28.106678309999999</v>
      </c>
      <c r="P16" s="2">
        <v>26.881415659999998</v>
      </c>
      <c r="Q16" s="2">
        <v>25.894252760000001</v>
      </c>
      <c r="R16" s="2">
        <v>25.067266969999999</v>
      </c>
      <c r="S16" s="2">
        <v>24.356418349999998</v>
      </c>
      <c r="T16" s="2">
        <v>23.700665789999999</v>
      </c>
      <c r="U16" s="2">
        <v>23.086051359999999</v>
      </c>
      <c r="V16" s="2">
        <v>22.610163350000001</v>
      </c>
      <c r="W16" s="2">
        <v>22.16856842</v>
      </c>
      <c r="X16" s="2">
        <v>21.752231729999998</v>
      </c>
      <c r="Y16" s="2">
        <v>21.35586662</v>
      </c>
      <c r="Z16" s="2">
        <v>20.975109830000001</v>
      </c>
      <c r="AA16" s="2">
        <v>20.77948606</v>
      </c>
      <c r="AB16" s="2">
        <v>20.62593854</v>
      </c>
      <c r="AC16" s="2">
        <v>20.500155360000001</v>
      </c>
      <c r="AD16" s="2">
        <v>20.391028800000001</v>
      </c>
      <c r="AE16" s="2">
        <v>20.29120211</v>
      </c>
      <c r="AF16" s="2">
        <v>20.201911110000001</v>
      </c>
      <c r="AG16" s="2">
        <v>20.115211240000001</v>
      </c>
      <c r="AH16" s="2">
        <v>20.029771929999999</v>
      </c>
      <c r="AI16" s="2">
        <v>19.945041589999999</v>
      </c>
      <c r="AJ16" s="2">
        <v>19.86113744</v>
      </c>
      <c r="AK16" s="2">
        <v>19.782124400000001</v>
      </c>
      <c r="AL16" s="2">
        <v>19.704837099999999</v>
      </c>
      <c r="AM16" s="2">
        <v>19.628848779999998</v>
      </c>
      <c r="AN16" s="2">
        <v>19.553960929999999</v>
      </c>
      <c r="AO16" s="2">
        <v>19.480418400000001</v>
      </c>
      <c r="AP16" s="2">
        <v>19.4105782</v>
      </c>
      <c r="AQ16" s="2">
        <v>19.344074859999999</v>
      </c>
      <c r="AR16" s="2">
        <v>19.28061932</v>
      </c>
      <c r="AS16" s="2">
        <v>19.220486730000001</v>
      </c>
      <c r="AT16" s="2">
        <v>19.163212510000001</v>
      </c>
    </row>
    <row r="17" spans="1:46" x14ac:dyDescent="0.25">
      <c r="A17" s="2" t="s">
        <v>111</v>
      </c>
      <c r="B17" s="2">
        <v>1.5994835329999999</v>
      </c>
      <c r="C17" s="2">
        <v>1.7479653100000001</v>
      </c>
      <c r="D17" s="2">
        <v>1.8522850369999999</v>
      </c>
      <c r="E17" s="2">
        <v>1.9497065929999999</v>
      </c>
      <c r="F17" s="2">
        <v>2.1643691619999998</v>
      </c>
      <c r="G17" s="2">
        <v>2.3602574089999999</v>
      </c>
      <c r="H17" s="2">
        <v>2.4742288270000001</v>
      </c>
      <c r="I17" s="2">
        <v>2.639958172</v>
      </c>
      <c r="J17" s="2">
        <v>2.8781458400000002</v>
      </c>
      <c r="K17" s="2">
        <v>3.1983948500000001</v>
      </c>
      <c r="L17" s="2">
        <v>3.3046520429999999</v>
      </c>
      <c r="M17" s="2">
        <v>3.421411419</v>
      </c>
      <c r="N17" s="2">
        <v>3.482894065</v>
      </c>
      <c r="O17" s="2">
        <v>3.5046455220000001</v>
      </c>
      <c r="P17" s="2">
        <v>3.4969338790000002</v>
      </c>
      <c r="Q17" s="2">
        <v>3.5670195179999999</v>
      </c>
      <c r="R17" s="2">
        <v>3.6565869740000001</v>
      </c>
      <c r="S17" s="2">
        <v>3.7622631179999999</v>
      </c>
      <c r="T17" s="2">
        <v>3.876708131</v>
      </c>
      <c r="U17" s="2">
        <v>3.9987019560000001</v>
      </c>
      <c r="V17" s="2">
        <v>4.0554335339999996</v>
      </c>
      <c r="W17" s="2">
        <v>4.117517436</v>
      </c>
      <c r="X17" s="2">
        <v>4.1837510079999998</v>
      </c>
      <c r="Y17" s="2">
        <v>4.253470439</v>
      </c>
      <c r="Z17" s="2">
        <v>4.3260812639999999</v>
      </c>
      <c r="AA17" s="2">
        <v>4.3277032760000003</v>
      </c>
      <c r="AB17" s="2">
        <v>4.3377911490000001</v>
      </c>
      <c r="AC17" s="2">
        <v>4.3535578140000002</v>
      </c>
      <c r="AD17" s="2">
        <v>4.3727892480000001</v>
      </c>
      <c r="AE17" s="2">
        <v>4.3939936990000001</v>
      </c>
      <c r="AF17" s="2">
        <v>4.4174979189999997</v>
      </c>
      <c r="AG17" s="2">
        <v>4.4416132499999996</v>
      </c>
      <c r="AH17" s="2">
        <v>4.4660583349999996</v>
      </c>
      <c r="AI17" s="2">
        <v>4.490715872</v>
      </c>
      <c r="AJ17" s="2">
        <v>4.515615897</v>
      </c>
      <c r="AK17" s="2">
        <v>4.541695882</v>
      </c>
      <c r="AL17" s="2">
        <v>4.5682537019999998</v>
      </c>
      <c r="AM17" s="2">
        <v>4.5952002299999997</v>
      </c>
      <c r="AN17" s="2">
        <v>4.6224965789999999</v>
      </c>
      <c r="AO17" s="2">
        <v>4.6502080149999996</v>
      </c>
      <c r="AP17" s="2">
        <v>4.678911351</v>
      </c>
      <c r="AQ17" s="2">
        <v>4.7085431370000004</v>
      </c>
      <c r="AR17" s="2">
        <v>4.7390557089999996</v>
      </c>
      <c r="AS17" s="2">
        <v>4.770539104</v>
      </c>
      <c r="AT17" s="2">
        <v>4.8029010489999999</v>
      </c>
    </row>
    <row r="18" spans="1:46" x14ac:dyDescent="0.25">
      <c r="A18" s="2" t="s">
        <v>112</v>
      </c>
      <c r="B18" s="2">
        <v>0.19993544160000001</v>
      </c>
      <c r="C18" s="2">
        <v>0.1882553012</v>
      </c>
      <c r="D18" s="2">
        <v>0.17188050299999999</v>
      </c>
      <c r="E18" s="2">
        <v>0.15588073690000001</v>
      </c>
      <c r="F18" s="2">
        <v>0.14909357200000001</v>
      </c>
      <c r="G18" s="2">
        <v>0.14008490639999999</v>
      </c>
      <c r="H18" s="2">
        <v>0.1265249661</v>
      </c>
      <c r="I18" s="2">
        <v>0.11631555709999999</v>
      </c>
      <c r="J18" s="2">
        <v>0.1092591829</v>
      </c>
      <c r="K18" s="2">
        <v>0.1046120281</v>
      </c>
      <c r="L18" s="2">
        <v>0.1037469816</v>
      </c>
      <c r="M18" s="2">
        <v>0.10309918229999999</v>
      </c>
      <c r="N18" s="2">
        <v>0.1007373156</v>
      </c>
      <c r="O18" s="2">
        <v>9.7295867499999994E-2</v>
      </c>
      <c r="P18" s="2">
        <v>9.3183261200000006E-2</v>
      </c>
      <c r="Q18" s="2">
        <v>9.0636891100000005E-2</v>
      </c>
      <c r="R18" s="2">
        <v>8.85981089E-2</v>
      </c>
      <c r="S18" s="2">
        <v>8.6925408300000007E-2</v>
      </c>
      <c r="T18" s="2">
        <v>8.5410194100000003E-2</v>
      </c>
      <c r="U18" s="2">
        <v>8.4006843900000003E-2</v>
      </c>
      <c r="V18" s="2">
        <v>8.3019064200000006E-2</v>
      </c>
      <c r="W18" s="2">
        <v>8.2133608600000005E-2</v>
      </c>
      <c r="X18" s="2">
        <v>8.1319780800000005E-2</v>
      </c>
      <c r="Y18" s="2">
        <v>8.0559859499999997E-2</v>
      </c>
      <c r="Z18" s="2">
        <v>7.9838959099999995E-2</v>
      </c>
      <c r="AA18" s="2">
        <v>7.9351111599999996E-2</v>
      </c>
      <c r="AB18" s="2">
        <v>7.9020454399999995E-2</v>
      </c>
      <c r="AC18" s="2">
        <v>7.8793528000000002E-2</v>
      </c>
      <c r="AD18" s="2">
        <v>7.8628523899999997E-2</v>
      </c>
      <c r="AE18" s="2">
        <v>7.8497595099999998E-2</v>
      </c>
      <c r="AF18" s="2">
        <v>7.8405877799999996E-2</v>
      </c>
      <c r="AG18" s="2">
        <v>7.8322826900000003E-2</v>
      </c>
      <c r="AH18" s="2">
        <v>7.8243334600000006E-2</v>
      </c>
      <c r="AI18" s="2">
        <v>7.8165279200000007E-2</v>
      </c>
      <c r="AJ18" s="2">
        <v>7.8089140799999998E-2</v>
      </c>
      <c r="AK18" s="2">
        <v>7.8030977400000007E-2</v>
      </c>
      <c r="AL18" s="2">
        <v>7.7978442699999997E-2</v>
      </c>
      <c r="AM18" s="2">
        <v>7.7929901800000007E-2</v>
      </c>
      <c r="AN18" s="2">
        <v>7.7884607100000003E-2</v>
      </c>
      <c r="AO18" s="2">
        <v>7.7843572900000005E-2</v>
      </c>
      <c r="AP18" s="2">
        <v>7.78162939E-2</v>
      </c>
      <c r="AQ18" s="2">
        <v>7.7801438299999998E-2</v>
      </c>
      <c r="AR18" s="2">
        <v>7.7797964100000006E-2</v>
      </c>
      <c r="AS18" s="2">
        <v>7.7807099199999896E-2</v>
      </c>
      <c r="AT18" s="2">
        <v>7.7827082300000003E-2</v>
      </c>
    </row>
    <row r="19" spans="1:46" x14ac:dyDescent="0.25">
      <c r="A19" s="2" t="s">
        <v>113</v>
      </c>
      <c r="B19" s="2">
        <v>0.5918089071</v>
      </c>
      <c r="C19" s="2">
        <v>0.58397975079999997</v>
      </c>
      <c r="D19" s="2">
        <v>0.55877382320000002</v>
      </c>
      <c r="E19" s="2">
        <v>0.53108098179999996</v>
      </c>
      <c r="F19" s="2">
        <v>0.53233630009999999</v>
      </c>
      <c r="G19" s="2">
        <v>0.52417628559999996</v>
      </c>
      <c r="H19" s="2">
        <v>0.49615927809999999</v>
      </c>
      <c r="I19" s="2">
        <v>0.47801503350000002</v>
      </c>
      <c r="J19" s="2">
        <v>0.47056601770000001</v>
      </c>
      <c r="K19" s="2">
        <v>0.47217511760000003</v>
      </c>
      <c r="L19" s="2">
        <v>0.48428487110000001</v>
      </c>
      <c r="M19" s="2">
        <v>0.49771944600000001</v>
      </c>
      <c r="N19" s="2">
        <v>0.50294873269999996</v>
      </c>
      <c r="O19" s="2">
        <v>0.50237925220000001</v>
      </c>
      <c r="P19" s="2">
        <v>0.49759861449999998</v>
      </c>
      <c r="Q19" s="2">
        <v>0.48400099829999998</v>
      </c>
      <c r="R19" s="2">
        <v>0.47311390170000001</v>
      </c>
      <c r="S19" s="2">
        <v>0.46418168040000002</v>
      </c>
      <c r="T19" s="2">
        <v>0.45609043669999999</v>
      </c>
      <c r="U19" s="2">
        <v>0.44859654650000003</v>
      </c>
      <c r="V19" s="2">
        <v>0.44332180269999999</v>
      </c>
      <c r="W19" s="2">
        <v>0.43859346989999998</v>
      </c>
      <c r="X19" s="2">
        <v>0.43424762929999999</v>
      </c>
      <c r="Y19" s="2">
        <v>0.43018964949999999</v>
      </c>
      <c r="Z19" s="2">
        <v>0.42634004139999998</v>
      </c>
      <c r="AA19" s="2">
        <v>0.42373493579999999</v>
      </c>
      <c r="AB19" s="2">
        <v>0.42196922650000002</v>
      </c>
      <c r="AC19" s="2">
        <v>0.42075743939999999</v>
      </c>
      <c r="AD19" s="2">
        <v>0.4198763177</v>
      </c>
      <c r="AE19" s="2">
        <v>0.41917715799999999</v>
      </c>
      <c r="AF19" s="2">
        <v>0.41868738750000001</v>
      </c>
      <c r="AG19" s="2">
        <v>0.41824389540000001</v>
      </c>
      <c r="AH19" s="2">
        <v>0.41781940670000001</v>
      </c>
      <c r="AI19" s="2">
        <v>0.41740259099999999</v>
      </c>
      <c r="AJ19" s="2">
        <v>0.41699601209999998</v>
      </c>
      <c r="AK19" s="2">
        <v>0.4166854196</v>
      </c>
      <c r="AL19" s="2">
        <v>0.41640488419999999</v>
      </c>
      <c r="AM19" s="2">
        <v>0.41614567549999998</v>
      </c>
      <c r="AN19" s="2">
        <v>0.41590380170000002</v>
      </c>
      <c r="AO19" s="2">
        <v>0.41568467910000001</v>
      </c>
      <c r="AP19" s="2">
        <v>0.41553900960000001</v>
      </c>
      <c r="AQ19" s="2">
        <v>0.41545968059999999</v>
      </c>
      <c r="AR19" s="2">
        <v>0.41544112840000003</v>
      </c>
      <c r="AS19" s="2">
        <v>0.41548990959999998</v>
      </c>
      <c r="AT19" s="2">
        <v>0.41559661930000003</v>
      </c>
    </row>
    <row r="20" spans="1:46" x14ac:dyDescent="0.25">
      <c r="A20" s="2" t="s">
        <v>114</v>
      </c>
      <c r="B20" s="2">
        <v>0.19993544160000001</v>
      </c>
      <c r="C20" s="2">
        <v>0.20855114</v>
      </c>
      <c r="D20" s="2">
        <v>0.2109392138</v>
      </c>
      <c r="E20" s="2">
        <v>0.21192808339999999</v>
      </c>
      <c r="F20" s="2">
        <v>0.22455376120000001</v>
      </c>
      <c r="G20" s="2">
        <v>0.23373196569999999</v>
      </c>
      <c r="H20" s="2">
        <v>0.23386667990000001</v>
      </c>
      <c r="I20" s="2">
        <v>0.23817450940000001</v>
      </c>
      <c r="J20" s="2">
        <v>0.24784535029999999</v>
      </c>
      <c r="K20" s="2">
        <v>0.26288741900000001</v>
      </c>
      <c r="L20" s="2">
        <v>0.27907768040000003</v>
      </c>
      <c r="M20" s="2">
        <v>0.29686999739999997</v>
      </c>
      <c r="N20" s="2">
        <v>0.31050093690000002</v>
      </c>
      <c r="O20" s="2">
        <v>0.32101726390000002</v>
      </c>
      <c r="P20" s="2">
        <v>0.32910414580000003</v>
      </c>
      <c r="Q20" s="2">
        <v>0.33808235479999998</v>
      </c>
      <c r="R20" s="2">
        <v>0.34903100910000001</v>
      </c>
      <c r="S20" s="2">
        <v>0.36166656089999999</v>
      </c>
      <c r="T20" s="2">
        <v>0.37531280550000001</v>
      </c>
      <c r="U20" s="2">
        <v>0.3898705214</v>
      </c>
      <c r="V20" s="2">
        <v>0.40040517419999999</v>
      </c>
      <c r="W20" s="2">
        <v>0.41167914700000002</v>
      </c>
      <c r="X20" s="2">
        <v>0.42359446960000002</v>
      </c>
      <c r="Y20" s="2">
        <v>0.43610282449999999</v>
      </c>
      <c r="Z20" s="2">
        <v>0.44916011369999997</v>
      </c>
      <c r="AA20" s="2">
        <v>0.45657449150000001</v>
      </c>
      <c r="AB20" s="2">
        <v>0.46501874989999997</v>
      </c>
      <c r="AC20" s="2">
        <v>0.47423521530000001</v>
      </c>
      <c r="AD20" s="2">
        <v>0.48401150920000002</v>
      </c>
      <c r="AE20" s="2">
        <v>0.49420169450000001</v>
      </c>
      <c r="AF20" s="2">
        <v>0.50485749960000004</v>
      </c>
      <c r="AG20" s="2">
        <v>0.51579942860000005</v>
      </c>
      <c r="AH20" s="2">
        <v>0.52700188199999998</v>
      </c>
      <c r="AI20" s="2">
        <v>0.53845697979999996</v>
      </c>
      <c r="AJ20" s="2">
        <v>0.55017402719999997</v>
      </c>
      <c r="AK20" s="2">
        <v>0.56227503209999996</v>
      </c>
      <c r="AL20" s="2">
        <v>0.57468335969999995</v>
      </c>
      <c r="AM20" s="2">
        <v>0.5873953515</v>
      </c>
      <c r="AN20" s="2">
        <v>0.60041332469999997</v>
      </c>
      <c r="AO20" s="2">
        <v>0.6137531893</v>
      </c>
      <c r="AP20" s="2">
        <v>0.62750018259999996</v>
      </c>
      <c r="AQ20" s="2">
        <v>0.6416574652</v>
      </c>
      <c r="AR20" s="2">
        <v>0.65623013490000004</v>
      </c>
      <c r="AS20" s="2">
        <v>0.67124254299999997</v>
      </c>
      <c r="AT20" s="2">
        <v>0.68669409270000004</v>
      </c>
    </row>
    <row r="21" spans="1:46" x14ac:dyDescent="0.25">
      <c r="A21" s="2" t="s">
        <v>115</v>
      </c>
      <c r="B21" s="2">
        <v>0.39987088320000003</v>
      </c>
      <c r="C21" s="2">
        <v>0.45276787169999999</v>
      </c>
      <c r="D21" s="2">
        <v>0.49711102460000001</v>
      </c>
      <c r="E21" s="2">
        <v>0.54214770099999998</v>
      </c>
      <c r="F21" s="2">
        <v>0.62356607819999998</v>
      </c>
      <c r="G21" s="2">
        <v>0.70455239839999995</v>
      </c>
      <c r="H21" s="2">
        <v>0.76523808189999998</v>
      </c>
      <c r="I21" s="2">
        <v>0.84597307649999998</v>
      </c>
      <c r="J21" s="2">
        <v>0.95559765669999996</v>
      </c>
      <c r="K21" s="2">
        <v>1.100264602</v>
      </c>
      <c r="L21" s="2">
        <v>1.1797003260000001</v>
      </c>
      <c r="M21" s="2">
        <v>1.2674538639999999</v>
      </c>
      <c r="N21" s="2">
        <v>1.338899632</v>
      </c>
      <c r="O21" s="2">
        <v>1.398082348</v>
      </c>
      <c r="P21" s="2">
        <v>1.4476279940000001</v>
      </c>
      <c r="Q21" s="2">
        <v>1.4426628939999999</v>
      </c>
      <c r="R21" s="2">
        <v>1.4448578009999999</v>
      </c>
      <c r="S21" s="2">
        <v>1.4524065129999999</v>
      </c>
      <c r="T21" s="2">
        <v>1.4621500759999999</v>
      </c>
      <c r="U21" s="2">
        <v>1.4734578089999999</v>
      </c>
      <c r="V21" s="2">
        <v>1.4706562160000001</v>
      </c>
      <c r="W21" s="2">
        <v>1.4694828680000001</v>
      </c>
      <c r="X21" s="2">
        <v>1.4694341049999999</v>
      </c>
      <c r="Y21" s="2">
        <v>1.4702219750000001</v>
      </c>
      <c r="Z21" s="2">
        <v>1.471598612</v>
      </c>
      <c r="AA21" s="2">
        <v>1.476615435</v>
      </c>
      <c r="AB21" s="2">
        <v>1.484546471</v>
      </c>
      <c r="AC21" s="2">
        <v>1.494461413</v>
      </c>
      <c r="AD21" s="2">
        <v>1.5056158150000001</v>
      </c>
      <c r="AE21" s="2">
        <v>1.51750553</v>
      </c>
      <c r="AF21" s="2">
        <v>1.5302501740000001</v>
      </c>
      <c r="AG21" s="2">
        <v>1.5432705019999999</v>
      </c>
      <c r="AH21" s="2">
        <v>1.5564706580000001</v>
      </c>
      <c r="AI21" s="2">
        <v>1.569810956</v>
      </c>
      <c r="AJ21" s="2">
        <v>1.5833028819999999</v>
      </c>
      <c r="AK21" s="2">
        <v>1.597277192</v>
      </c>
      <c r="AL21" s="2">
        <v>1.6114902659999999</v>
      </c>
      <c r="AM21" s="2">
        <v>1.625912399</v>
      </c>
      <c r="AN21" s="2">
        <v>1.6405313450000001</v>
      </c>
      <c r="AO21" s="2">
        <v>1.6553717750000001</v>
      </c>
      <c r="AP21" s="2">
        <v>1.6706413019999999</v>
      </c>
      <c r="AQ21" s="2">
        <v>1.6863207410000001</v>
      </c>
      <c r="AR21" s="2">
        <v>1.702396327</v>
      </c>
      <c r="AS21" s="2">
        <v>1.718903718</v>
      </c>
      <c r="AT21" s="2">
        <v>1.735813099</v>
      </c>
    </row>
    <row r="22" spans="1:46" x14ac:dyDescent="0.25">
      <c r="A22" s="2" t="s">
        <v>116</v>
      </c>
      <c r="B22" s="2">
        <v>5.7508898210000003</v>
      </c>
      <c r="C22" s="2">
        <v>5.7708331470000003</v>
      </c>
      <c r="D22" s="2">
        <v>4.9754345259999999</v>
      </c>
      <c r="E22" s="2">
        <v>4.2231582520000002</v>
      </c>
      <c r="F22" s="2">
        <v>4.4369433039999997</v>
      </c>
      <c r="G22" s="2">
        <v>4.3763549089999998</v>
      </c>
      <c r="H22" s="2">
        <v>4.1548704389999997</v>
      </c>
      <c r="I22" s="2">
        <v>4.3794224499999999</v>
      </c>
      <c r="J22" s="2">
        <v>4.5299753919999999</v>
      </c>
      <c r="K22" s="2">
        <v>4.6070296730000004</v>
      </c>
      <c r="L22" s="2">
        <v>4.1781280939999998</v>
      </c>
      <c r="M22" s="2">
        <v>3.9445548609999999</v>
      </c>
      <c r="N22" s="2">
        <v>3.7405476520000001</v>
      </c>
      <c r="O22" s="2">
        <v>3.6709687639999999</v>
      </c>
      <c r="P22" s="2">
        <v>3.6465027499999998</v>
      </c>
      <c r="Q22" s="2">
        <v>3.6457258189999999</v>
      </c>
      <c r="R22" s="2">
        <v>3.6553825519999998</v>
      </c>
      <c r="S22" s="2">
        <v>3.6679996469999998</v>
      </c>
      <c r="T22" s="2">
        <v>3.66876742</v>
      </c>
      <c r="U22" s="2">
        <v>3.663237444</v>
      </c>
      <c r="V22" s="2">
        <v>3.6548969699999998</v>
      </c>
      <c r="W22" s="2">
        <v>3.6460101219999999</v>
      </c>
      <c r="X22" s="2">
        <v>3.6366796950000002</v>
      </c>
      <c r="Y22" s="2">
        <v>3.6269268559999999</v>
      </c>
      <c r="Z22" s="2">
        <v>3.6166316350000001</v>
      </c>
      <c r="AA22" s="2">
        <v>3.6316248020000002</v>
      </c>
      <c r="AB22" s="2">
        <v>3.6576622950000002</v>
      </c>
      <c r="AC22" s="2">
        <v>3.6872479729999998</v>
      </c>
      <c r="AD22" s="2">
        <v>3.720560952</v>
      </c>
      <c r="AE22" s="2">
        <v>3.7564322319999999</v>
      </c>
      <c r="AF22" s="2">
        <v>3.7947904010000002</v>
      </c>
      <c r="AG22" s="2">
        <v>3.8340214860000001</v>
      </c>
      <c r="AH22" s="2">
        <v>3.8738255979999998</v>
      </c>
      <c r="AI22" s="2">
        <v>3.9139351649999998</v>
      </c>
      <c r="AJ22" s="2">
        <v>3.954203401</v>
      </c>
      <c r="AK22" s="2">
        <v>3.9952168370000001</v>
      </c>
      <c r="AL22" s="2">
        <v>4.0362977100000004</v>
      </c>
      <c r="AM22" s="2">
        <v>4.0776298830000002</v>
      </c>
      <c r="AN22" s="2">
        <v>4.1191650199999996</v>
      </c>
      <c r="AO22" s="2">
        <v>4.1609035179999996</v>
      </c>
      <c r="AP22" s="2">
        <v>4.203039972</v>
      </c>
      <c r="AQ22" s="2">
        <v>4.2455760250000001</v>
      </c>
      <c r="AR22" s="2">
        <v>4.2885187020000002</v>
      </c>
      <c r="AS22" s="2">
        <v>4.3319725499999997</v>
      </c>
      <c r="AT22" s="2">
        <v>4.3758754199999998</v>
      </c>
    </row>
    <row r="23" spans="1:46" x14ac:dyDescent="0.25">
      <c r="A23" s="2" t="s">
        <v>117</v>
      </c>
      <c r="B23" s="2">
        <v>164.4847508</v>
      </c>
      <c r="C23" s="2">
        <v>165.77603149999999</v>
      </c>
      <c r="D23" s="2">
        <v>160.87563929999999</v>
      </c>
      <c r="E23" s="2">
        <v>152.21091530000001</v>
      </c>
      <c r="F23" s="2">
        <v>154.45343769999999</v>
      </c>
      <c r="G23" s="2">
        <v>154.0537506</v>
      </c>
      <c r="H23" s="2">
        <v>150.69469889999999</v>
      </c>
      <c r="I23" s="2">
        <v>148.04284720000001</v>
      </c>
      <c r="J23" s="2">
        <v>148.3537197</v>
      </c>
      <c r="K23" s="2">
        <v>150.03506060000001</v>
      </c>
      <c r="L23" s="2">
        <v>148.2888896</v>
      </c>
      <c r="M23" s="2">
        <v>148.73264409999999</v>
      </c>
      <c r="N23" s="2">
        <v>148.3995314</v>
      </c>
      <c r="O23" s="2">
        <v>147.21371920000001</v>
      </c>
      <c r="P23" s="2">
        <v>145.3431444</v>
      </c>
      <c r="Q23" s="2">
        <v>143.7318344</v>
      </c>
      <c r="R23" s="2">
        <v>142.2796845</v>
      </c>
      <c r="S23" s="2">
        <v>141.00429099999999</v>
      </c>
      <c r="T23" s="2">
        <v>139.91124009999999</v>
      </c>
      <c r="U23" s="2">
        <v>138.99082430000001</v>
      </c>
      <c r="V23" s="2">
        <v>138.31085200000001</v>
      </c>
      <c r="W23" s="2">
        <v>137.79363739999999</v>
      </c>
      <c r="X23" s="2">
        <v>137.39467189999999</v>
      </c>
      <c r="Y23" s="2">
        <v>137.08546269999999</v>
      </c>
      <c r="Z23" s="2">
        <v>136.83960339999999</v>
      </c>
      <c r="AA23" s="2">
        <v>136.6910824</v>
      </c>
      <c r="AB23" s="2">
        <v>136.6889247</v>
      </c>
      <c r="AC23" s="2">
        <v>136.80087889999999</v>
      </c>
      <c r="AD23" s="2">
        <v>136.9923282</v>
      </c>
      <c r="AE23" s="2">
        <v>137.23473630000001</v>
      </c>
      <c r="AF23" s="2">
        <v>137.51737800000001</v>
      </c>
      <c r="AG23" s="2">
        <v>137.8055402</v>
      </c>
      <c r="AH23" s="2">
        <v>138.1063427</v>
      </c>
      <c r="AI23" s="2">
        <v>138.42523170000001</v>
      </c>
      <c r="AJ23" s="2">
        <v>138.76865530000001</v>
      </c>
      <c r="AK23" s="2">
        <v>139.14846199999999</v>
      </c>
      <c r="AL23" s="2">
        <v>139.55423450000001</v>
      </c>
      <c r="AM23" s="2">
        <v>139.9951873</v>
      </c>
      <c r="AN23" s="2">
        <v>140.47535339999999</v>
      </c>
      <c r="AO23" s="2">
        <v>140.99832760000001</v>
      </c>
      <c r="AP23" s="2">
        <v>141.57863570000001</v>
      </c>
      <c r="AQ23" s="2">
        <v>142.21486680000001</v>
      </c>
      <c r="AR23" s="2">
        <v>142.9051417</v>
      </c>
      <c r="AS23" s="2">
        <v>143.64790740000001</v>
      </c>
      <c r="AT23" s="2">
        <v>144.4372486</v>
      </c>
    </row>
    <row r="24" spans="1:46" x14ac:dyDescent="0.25">
      <c r="A24" s="2" t="s">
        <v>118</v>
      </c>
      <c r="B24" s="2">
        <v>2.86</v>
      </c>
      <c r="C24" s="2">
        <v>2.9352753420000002</v>
      </c>
      <c r="D24" s="2">
        <v>2.8548759640000001</v>
      </c>
      <c r="E24" s="2">
        <v>2.8685047780000001</v>
      </c>
      <c r="F24" s="2">
        <v>2.9946375760000001</v>
      </c>
      <c r="G24" s="2">
        <v>2.9196642449999999</v>
      </c>
      <c r="H24" s="2">
        <v>2.870358736</v>
      </c>
      <c r="I24" s="2">
        <v>2.7280899029999999</v>
      </c>
      <c r="J24" s="2">
        <v>2.827478063</v>
      </c>
      <c r="K24" s="2">
        <v>2.88777632</v>
      </c>
      <c r="L24" s="2">
        <v>2.7586807699999998</v>
      </c>
      <c r="M24" s="2">
        <v>2.7841458010000002</v>
      </c>
      <c r="N24" s="2">
        <v>2.8036601179999998</v>
      </c>
      <c r="O24" s="2">
        <v>2.7933756879999998</v>
      </c>
      <c r="P24" s="2">
        <v>2.756371965</v>
      </c>
      <c r="Q24" s="2">
        <v>2.7216522749999998</v>
      </c>
      <c r="R24" s="2">
        <v>2.6949069749999999</v>
      </c>
      <c r="S24" s="2">
        <v>2.6767746639999999</v>
      </c>
      <c r="T24" s="2">
        <v>2.6677364200000002</v>
      </c>
      <c r="U24" s="2">
        <v>2.6663678449999999</v>
      </c>
      <c r="V24" s="2">
        <v>2.6709546030000002</v>
      </c>
      <c r="W24" s="2">
        <v>2.6801868280000001</v>
      </c>
      <c r="X24" s="2">
        <v>2.6927163510000001</v>
      </c>
      <c r="Y24" s="2">
        <v>2.7073982480000001</v>
      </c>
      <c r="Z24" s="2">
        <v>2.7232617069999998</v>
      </c>
      <c r="AA24" s="2">
        <v>2.745546268</v>
      </c>
      <c r="AB24" s="2">
        <v>2.772977102</v>
      </c>
      <c r="AC24" s="2">
        <v>2.803974545</v>
      </c>
      <c r="AD24" s="2">
        <v>2.8372524430000001</v>
      </c>
      <c r="AE24" s="2">
        <v>2.8719291419999999</v>
      </c>
      <c r="AF24" s="2">
        <v>2.9075548979999999</v>
      </c>
      <c r="AG24" s="2">
        <v>2.9437065499999999</v>
      </c>
      <c r="AH24" s="2">
        <v>2.980403414</v>
      </c>
      <c r="AI24" s="2">
        <v>3.0177802740000002</v>
      </c>
      <c r="AJ24" s="2">
        <v>3.0560321749999999</v>
      </c>
      <c r="AK24" s="2">
        <v>3.0953986480000002</v>
      </c>
      <c r="AL24" s="2">
        <v>3.1359245819999999</v>
      </c>
      <c r="AM24" s="2">
        <v>3.177786722</v>
      </c>
      <c r="AN24" s="2">
        <v>3.2210829909999998</v>
      </c>
      <c r="AO24" s="2">
        <v>3.2658703390000001</v>
      </c>
      <c r="AP24" s="2">
        <v>3.312433768</v>
      </c>
      <c r="AQ24" s="2">
        <v>3.360753034</v>
      </c>
      <c r="AR24" s="2">
        <v>3.4107611840000001</v>
      </c>
      <c r="AS24" s="2">
        <v>3.4623783819999998</v>
      </c>
      <c r="AT24" s="2">
        <v>3.5154757270000001</v>
      </c>
    </row>
    <row r="25" spans="1:46" x14ac:dyDescent="0.25">
      <c r="A25" s="2" t="s">
        <v>119</v>
      </c>
      <c r="B25" s="2">
        <v>48.17429259</v>
      </c>
      <c r="C25" s="2">
        <v>48.778460559999999</v>
      </c>
      <c r="D25" s="2">
        <v>46.476587270000003</v>
      </c>
      <c r="E25" s="2">
        <v>41.837407659999997</v>
      </c>
      <c r="F25" s="2">
        <v>43.16097371</v>
      </c>
      <c r="G25" s="2">
        <v>44.316913049999997</v>
      </c>
      <c r="H25" s="2">
        <v>42.120477749999999</v>
      </c>
      <c r="I25" s="2">
        <v>41.349451610000003</v>
      </c>
      <c r="J25" s="2">
        <v>41.718662309999999</v>
      </c>
      <c r="K25" s="2">
        <v>42.533988999999998</v>
      </c>
      <c r="L25" s="2">
        <v>40.888140329999999</v>
      </c>
      <c r="M25" s="2">
        <v>41.185659540000003</v>
      </c>
      <c r="N25" s="2">
        <v>41.308255860000003</v>
      </c>
      <c r="O25" s="2">
        <v>41.229256329999998</v>
      </c>
      <c r="P25" s="2">
        <v>40.960271810000002</v>
      </c>
      <c r="Q25" s="2">
        <v>40.72275475</v>
      </c>
      <c r="R25" s="2">
        <v>40.522776290000003</v>
      </c>
      <c r="S25" s="2">
        <v>40.360424520000002</v>
      </c>
      <c r="T25" s="2">
        <v>40.238706710000002</v>
      </c>
      <c r="U25" s="2">
        <v>40.154358649999999</v>
      </c>
      <c r="V25" s="2">
        <v>40.088767920000002</v>
      </c>
      <c r="W25" s="2">
        <v>40.073690329999998</v>
      </c>
      <c r="X25" s="2">
        <v>40.1008955</v>
      </c>
      <c r="Y25" s="2">
        <v>40.16374381</v>
      </c>
      <c r="Z25" s="2">
        <v>40.254872110000001</v>
      </c>
      <c r="AA25" s="2">
        <v>40.4391964</v>
      </c>
      <c r="AB25" s="2">
        <v>40.678919059999998</v>
      </c>
      <c r="AC25" s="2">
        <v>40.955196530000002</v>
      </c>
      <c r="AD25" s="2">
        <v>41.261253920000001</v>
      </c>
      <c r="AE25" s="2">
        <v>41.587400780000003</v>
      </c>
      <c r="AF25" s="2">
        <v>41.933165899999999</v>
      </c>
      <c r="AG25" s="2">
        <v>42.280163899999998</v>
      </c>
      <c r="AH25" s="2">
        <v>42.631953240000001</v>
      </c>
      <c r="AI25" s="2">
        <v>42.990118840000001</v>
      </c>
      <c r="AJ25" s="2">
        <v>43.35652382</v>
      </c>
      <c r="AK25" s="2">
        <v>43.73795423</v>
      </c>
      <c r="AL25" s="2">
        <v>44.126867410000003</v>
      </c>
      <c r="AM25" s="2">
        <v>44.529930919999998</v>
      </c>
      <c r="AN25" s="2">
        <v>44.948385610000003</v>
      </c>
      <c r="AO25" s="2">
        <v>45.383303910000002</v>
      </c>
      <c r="AP25" s="2">
        <v>45.839368960000002</v>
      </c>
      <c r="AQ25" s="2">
        <v>46.316348599999998</v>
      </c>
      <c r="AR25" s="2">
        <v>46.813622809999998</v>
      </c>
      <c r="AS25" s="2">
        <v>47.331007630000002</v>
      </c>
      <c r="AT25" s="2">
        <v>47.865758120000002</v>
      </c>
    </row>
    <row r="26" spans="1:46" x14ac:dyDescent="0.25">
      <c r="A26" s="2" t="s">
        <v>120</v>
      </c>
      <c r="B26" s="2">
        <v>40.805099759999997</v>
      </c>
      <c r="C26" s="2">
        <v>40.105281759999997</v>
      </c>
      <c r="D26" s="2">
        <v>38.81865998</v>
      </c>
      <c r="E26" s="2">
        <v>38.117867050000001</v>
      </c>
      <c r="F26" s="2">
        <v>37.363057019999999</v>
      </c>
      <c r="G26" s="2">
        <v>36.382448369999999</v>
      </c>
      <c r="H26" s="2">
        <v>35.317236029999997</v>
      </c>
      <c r="I26" s="2">
        <v>34.561482150000003</v>
      </c>
      <c r="J26" s="2">
        <v>33.90755454</v>
      </c>
      <c r="K26" s="2">
        <v>33.483374570000002</v>
      </c>
      <c r="L26" s="2">
        <v>33.25231307</v>
      </c>
      <c r="M26" s="2">
        <v>32.892871900000003</v>
      </c>
      <c r="N26" s="2">
        <v>32.411545660000002</v>
      </c>
      <c r="O26" s="2">
        <v>31.8880801</v>
      </c>
      <c r="P26" s="2">
        <v>31.315840349999998</v>
      </c>
      <c r="Q26" s="2">
        <v>30.86758013</v>
      </c>
      <c r="R26" s="2">
        <v>30.443638610000001</v>
      </c>
      <c r="S26" s="2">
        <v>30.037115190000002</v>
      </c>
      <c r="T26" s="2">
        <v>29.636700569999999</v>
      </c>
      <c r="U26" s="2">
        <v>29.244148620000001</v>
      </c>
      <c r="V26" s="2">
        <v>28.855344599999999</v>
      </c>
      <c r="W26" s="2">
        <v>28.47479336</v>
      </c>
      <c r="X26" s="2">
        <v>28.10196384</v>
      </c>
      <c r="Y26" s="2">
        <v>27.737173080000002</v>
      </c>
      <c r="Z26" s="2">
        <v>27.381364619999999</v>
      </c>
      <c r="AA26" s="2">
        <v>27.073944359999999</v>
      </c>
      <c r="AB26" s="2">
        <v>26.790395109999999</v>
      </c>
      <c r="AC26" s="2">
        <v>26.531872610000001</v>
      </c>
      <c r="AD26" s="2">
        <v>26.294016540000001</v>
      </c>
      <c r="AE26" s="2">
        <v>26.07416628</v>
      </c>
      <c r="AF26" s="2">
        <v>25.871801699999999</v>
      </c>
      <c r="AG26" s="2">
        <v>25.684612359999999</v>
      </c>
      <c r="AH26" s="2">
        <v>25.510769809999999</v>
      </c>
      <c r="AI26" s="2">
        <v>25.34901412</v>
      </c>
      <c r="AJ26" s="2">
        <v>25.198393469999999</v>
      </c>
      <c r="AK26" s="2">
        <v>25.058589940000001</v>
      </c>
      <c r="AL26" s="2">
        <v>24.928497480000001</v>
      </c>
      <c r="AM26" s="2">
        <v>24.803319340000002</v>
      </c>
      <c r="AN26" s="2">
        <v>24.68204266</v>
      </c>
      <c r="AO26" s="2">
        <v>24.56458937</v>
      </c>
      <c r="AP26" s="2">
        <v>24.45097754</v>
      </c>
      <c r="AQ26" s="2">
        <v>24.341208099999999</v>
      </c>
      <c r="AR26" s="2">
        <v>24.235298440000001</v>
      </c>
      <c r="AS26" s="2">
        <v>24.133266519999999</v>
      </c>
      <c r="AT26" s="2">
        <v>24.035072150000001</v>
      </c>
    </row>
    <row r="27" spans="1:46" x14ac:dyDescent="0.25">
      <c r="A27" s="2" t="s">
        <v>121</v>
      </c>
      <c r="B27" s="2">
        <v>21.754900240000001</v>
      </c>
      <c r="C27" s="2">
        <v>22.637504490000001</v>
      </c>
      <c r="D27" s="2">
        <v>23.159737490000001</v>
      </c>
      <c r="E27" s="2">
        <v>22.753125170000001</v>
      </c>
      <c r="F27" s="2">
        <v>23.61651195</v>
      </c>
      <c r="G27" s="2">
        <v>24.17759616</v>
      </c>
      <c r="H27" s="2">
        <v>24.104373590000002</v>
      </c>
      <c r="I27" s="2">
        <v>24.065479790000001</v>
      </c>
      <c r="J27" s="2">
        <v>24.457652769999999</v>
      </c>
      <c r="K27" s="2">
        <v>25.437925379999999</v>
      </c>
      <c r="L27" s="2">
        <v>26.83259331</v>
      </c>
      <c r="M27" s="2">
        <v>27.426468920000001</v>
      </c>
      <c r="N27" s="2">
        <v>27.557621170000001</v>
      </c>
      <c r="O27" s="2">
        <v>27.359067660000001</v>
      </c>
      <c r="P27" s="2">
        <v>26.900321609999999</v>
      </c>
      <c r="Q27" s="2">
        <v>26.390201319999999</v>
      </c>
      <c r="R27" s="2">
        <v>25.914475580000001</v>
      </c>
      <c r="S27" s="2">
        <v>25.50204621</v>
      </c>
      <c r="T27" s="2">
        <v>25.1580738</v>
      </c>
      <c r="U27" s="2">
        <v>24.88713843</v>
      </c>
      <c r="V27" s="2">
        <v>24.786915659999998</v>
      </c>
      <c r="W27" s="2">
        <v>24.74877978</v>
      </c>
      <c r="X27" s="2">
        <v>24.748007609999998</v>
      </c>
      <c r="Y27" s="2">
        <v>24.771446569999998</v>
      </c>
      <c r="Z27" s="2">
        <v>24.80824608</v>
      </c>
      <c r="AA27" s="2">
        <v>24.88773677</v>
      </c>
      <c r="AB27" s="2">
        <v>25.005172340000001</v>
      </c>
      <c r="AC27" s="2">
        <v>25.152300879999999</v>
      </c>
      <c r="AD27" s="2">
        <v>25.320891870000001</v>
      </c>
      <c r="AE27" s="2">
        <v>25.505102269999998</v>
      </c>
      <c r="AF27" s="2">
        <v>25.699163250000002</v>
      </c>
      <c r="AG27" s="2">
        <v>25.897601940000001</v>
      </c>
      <c r="AH27" s="2">
        <v>26.105251070000001</v>
      </c>
      <c r="AI27" s="2">
        <v>26.326516699999999</v>
      </c>
      <c r="AJ27" s="2">
        <v>26.565508350000002</v>
      </c>
      <c r="AK27" s="2">
        <v>26.82393355</v>
      </c>
      <c r="AL27" s="2">
        <v>27.1014625</v>
      </c>
      <c r="AM27" s="2">
        <v>27.402120409999998</v>
      </c>
      <c r="AN27" s="2">
        <v>27.72797752</v>
      </c>
      <c r="AO27" s="2">
        <v>28.080135429999999</v>
      </c>
      <c r="AP27" s="2">
        <v>28.463845490000001</v>
      </c>
      <c r="AQ27" s="2">
        <v>28.87771893</v>
      </c>
      <c r="AR27" s="2">
        <v>29.319973950000001</v>
      </c>
      <c r="AS27" s="2">
        <v>29.788491489999998</v>
      </c>
      <c r="AT27" s="2">
        <v>30.280291080000001</v>
      </c>
    </row>
    <row r="28" spans="1:46" x14ac:dyDescent="0.25">
      <c r="A28" s="2" t="s">
        <v>122</v>
      </c>
      <c r="B28" s="2">
        <v>28.000458160000001</v>
      </c>
      <c r="C28" s="2">
        <v>27.77380312</v>
      </c>
      <c r="D28" s="2">
        <v>27.49345288</v>
      </c>
      <c r="E28" s="2">
        <v>27.396132529999999</v>
      </c>
      <c r="F28" s="2">
        <v>27.257846489999999</v>
      </c>
      <c r="G28" s="2">
        <v>27.078591880000001</v>
      </c>
      <c r="H28" s="2">
        <v>26.666564529999999</v>
      </c>
      <c r="I28" s="2">
        <v>26.190042139999999</v>
      </c>
      <c r="J28" s="2">
        <v>25.73811985</v>
      </c>
      <c r="K28" s="2">
        <v>25.20923728</v>
      </c>
      <c r="L28" s="2">
        <v>24.8362549</v>
      </c>
      <c r="M28" s="2">
        <v>24.575278390000001</v>
      </c>
      <c r="N28" s="2">
        <v>24.372078340000002</v>
      </c>
      <c r="O28" s="2">
        <v>24.190045749999999</v>
      </c>
      <c r="P28" s="2">
        <v>24.01182979</v>
      </c>
      <c r="Q28" s="2">
        <v>23.855949160000002</v>
      </c>
      <c r="R28" s="2">
        <v>23.715055549999999</v>
      </c>
      <c r="S28" s="2">
        <v>23.581157399999999</v>
      </c>
      <c r="T28" s="2">
        <v>23.450698509999999</v>
      </c>
      <c r="U28" s="2">
        <v>23.319021469999999</v>
      </c>
      <c r="V28" s="2">
        <v>23.18222325</v>
      </c>
      <c r="W28" s="2">
        <v>23.037728600000001</v>
      </c>
      <c r="X28" s="2">
        <v>22.88390892</v>
      </c>
      <c r="Y28" s="2">
        <v>22.719090000000001</v>
      </c>
      <c r="Z28" s="2">
        <v>22.541650600000001</v>
      </c>
      <c r="AA28" s="2">
        <v>22.356557840000001</v>
      </c>
      <c r="AB28" s="2">
        <v>22.161981090000001</v>
      </c>
      <c r="AC28" s="2">
        <v>21.955356989999999</v>
      </c>
      <c r="AD28" s="2">
        <v>21.735749680000001</v>
      </c>
      <c r="AE28" s="2">
        <v>21.50220646</v>
      </c>
      <c r="AF28" s="2">
        <v>21.254408860000002</v>
      </c>
      <c r="AG28" s="2">
        <v>20.99247634</v>
      </c>
      <c r="AH28" s="2">
        <v>20.716573050000001</v>
      </c>
      <c r="AI28" s="2">
        <v>20.427177669999999</v>
      </c>
      <c r="AJ28" s="2">
        <v>20.124969660000001</v>
      </c>
      <c r="AK28" s="2">
        <v>19.810801439999999</v>
      </c>
      <c r="AL28" s="2">
        <v>19.485643119999999</v>
      </c>
      <c r="AM28" s="2">
        <v>19.15038826</v>
      </c>
      <c r="AN28" s="2">
        <v>18.806039160000001</v>
      </c>
      <c r="AO28" s="2">
        <v>18.453650159999999</v>
      </c>
      <c r="AP28" s="2">
        <v>18.094880870000001</v>
      </c>
      <c r="AQ28" s="2">
        <v>17.730860209999999</v>
      </c>
      <c r="AR28" s="2">
        <v>17.362796469999999</v>
      </c>
      <c r="AS28" s="2">
        <v>16.991923329999999</v>
      </c>
      <c r="AT28" s="2">
        <v>16.619486949999999</v>
      </c>
    </row>
    <row r="29" spans="1:46" x14ac:dyDescent="0.25">
      <c r="A29" s="2" t="s">
        <v>123</v>
      </c>
      <c r="B29" s="2">
        <v>22.89</v>
      </c>
      <c r="C29" s="2">
        <v>24.040637690000001</v>
      </c>
      <c r="D29" s="2">
        <v>22.95696839</v>
      </c>
      <c r="E29" s="2">
        <v>20.36730064</v>
      </c>
      <c r="F29" s="2">
        <v>21.39563545</v>
      </c>
      <c r="G29" s="2">
        <v>20.579477270000002</v>
      </c>
      <c r="H29" s="2">
        <v>20.915932739999999</v>
      </c>
      <c r="I29" s="2">
        <v>20.192588220000001</v>
      </c>
      <c r="J29" s="2">
        <v>20.333968479999999</v>
      </c>
      <c r="K29" s="2">
        <v>20.482758140000001</v>
      </c>
      <c r="L29" s="2">
        <v>19.720907180000001</v>
      </c>
      <c r="M29" s="2">
        <v>19.868219539999998</v>
      </c>
      <c r="N29" s="2">
        <v>19.946371020000001</v>
      </c>
      <c r="O29" s="2">
        <v>19.753893779999999</v>
      </c>
      <c r="P29" s="2">
        <v>19.398509440000002</v>
      </c>
      <c r="Q29" s="2">
        <v>19.17369674</v>
      </c>
      <c r="R29" s="2">
        <v>18.988831579999999</v>
      </c>
      <c r="S29" s="2">
        <v>18.846773049999999</v>
      </c>
      <c r="T29" s="2">
        <v>18.759324100000001</v>
      </c>
      <c r="U29" s="2">
        <v>18.71978944</v>
      </c>
      <c r="V29" s="2">
        <v>18.72664589</v>
      </c>
      <c r="W29" s="2">
        <v>18.778458350000001</v>
      </c>
      <c r="X29" s="2">
        <v>18.867179539999999</v>
      </c>
      <c r="Y29" s="2">
        <v>18.986610899999999</v>
      </c>
      <c r="Z29" s="2">
        <v>19.13020817</v>
      </c>
      <c r="AA29" s="2">
        <v>19.18810075</v>
      </c>
      <c r="AB29" s="2">
        <v>19.279480020000001</v>
      </c>
      <c r="AC29" s="2">
        <v>19.402177309999999</v>
      </c>
      <c r="AD29" s="2">
        <v>19.543163700000001</v>
      </c>
      <c r="AE29" s="2">
        <v>19.69393131</v>
      </c>
      <c r="AF29" s="2">
        <v>19.851283429999999</v>
      </c>
      <c r="AG29" s="2">
        <v>20.006979099999999</v>
      </c>
      <c r="AH29" s="2">
        <v>20.1613921</v>
      </c>
      <c r="AI29" s="2">
        <v>20.31462411</v>
      </c>
      <c r="AJ29" s="2">
        <v>20.467227810000001</v>
      </c>
      <c r="AK29" s="2">
        <v>20.621784170000002</v>
      </c>
      <c r="AL29" s="2">
        <v>20.775839430000001</v>
      </c>
      <c r="AM29" s="2">
        <v>20.931641599999999</v>
      </c>
      <c r="AN29" s="2">
        <v>21.08982546</v>
      </c>
      <c r="AO29" s="2">
        <v>21.250778319999998</v>
      </c>
      <c r="AP29" s="2">
        <v>21.417129060000001</v>
      </c>
      <c r="AQ29" s="2">
        <v>21.587977890000001</v>
      </c>
      <c r="AR29" s="2">
        <v>21.762688789999999</v>
      </c>
      <c r="AS29" s="2">
        <v>21.940839990000001</v>
      </c>
      <c r="AT29" s="2">
        <v>22.121164539999999</v>
      </c>
    </row>
    <row r="30" spans="1:46" x14ac:dyDescent="0.25">
      <c r="A30" s="2" t="s">
        <v>124</v>
      </c>
      <c r="B30" s="2">
        <v>30509.185570000001</v>
      </c>
      <c r="C30" s="2">
        <v>30881.238539999998</v>
      </c>
      <c r="D30" s="2">
        <v>31205.59087</v>
      </c>
      <c r="E30" s="2">
        <v>31743.97464</v>
      </c>
      <c r="F30" s="2">
        <v>32184.234110000001</v>
      </c>
      <c r="G30" s="2">
        <v>32538.53096</v>
      </c>
      <c r="H30" s="2">
        <v>32519.983919999999</v>
      </c>
      <c r="I30" s="2">
        <v>32382.459289999999</v>
      </c>
      <c r="J30" s="2">
        <v>32259.81091</v>
      </c>
      <c r="K30" s="2">
        <v>32020.017049999999</v>
      </c>
      <c r="L30" s="2">
        <v>31953.482169999999</v>
      </c>
      <c r="M30" s="2">
        <v>32044.777480000001</v>
      </c>
      <c r="N30" s="2">
        <v>32214.901129999998</v>
      </c>
      <c r="O30" s="2">
        <v>32414.059239999999</v>
      </c>
      <c r="P30" s="2">
        <v>32621.167539999999</v>
      </c>
      <c r="Q30" s="2">
        <v>32865.212249999997</v>
      </c>
      <c r="R30" s="2">
        <v>33136.257279999998</v>
      </c>
      <c r="S30" s="2">
        <v>33423.589849999997</v>
      </c>
      <c r="T30" s="2">
        <v>33722.725550000003</v>
      </c>
      <c r="U30" s="2">
        <v>34027.616439999998</v>
      </c>
      <c r="V30" s="2">
        <v>34333.53514</v>
      </c>
      <c r="W30" s="2">
        <v>34638.171139999999</v>
      </c>
      <c r="X30" s="2">
        <v>34941.102420000003</v>
      </c>
      <c r="Y30" s="2">
        <v>35242.065119999999</v>
      </c>
      <c r="Z30" s="2">
        <v>35541.108569999997</v>
      </c>
      <c r="AA30" s="2">
        <v>35846.866430000002</v>
      </c>
      <c r="AB30" s="2">
        <v>36157.071309999999</v>
      </c>
      <c r="AC30" s="2">
        <v>36468.216740000003</v>
      </c>
      <c r="AD30" s="2">
        <v>36779.877630000003</v>
      </c>
      <c r="AE30" s="2">
        <v>37091.38407</v>
      </c>
      <c r="AF30" s="2">
        <v>37403.079839999999</v>
      </c>
      <c r="AG30" s="2">
        <v>37715.984960000002</v>
      </c>
      <c r="AH30" s="2">
        <v>38030.872900000002</v>
      </c>
      <c r="AI30" s="2">
        <v>38348.91403</v>
      </c>
      <c r="AJ30" s="2">
        <v>38671.43346</v>
      </c>
      <c r="AK30" s="2">
        <v>38999.860419999997</v>
      </c>
      <c r="AL30" s="2">
        <v>39335.62012</v>
      </c>
      <c r="AM30" s="2">
        <v>39679.576930000003</v>
      </c>
      <c r="AN30" s="2">
        <v>40032.555690000001</v>
      </c>
      <c r="AO30" s="2">
        <v>40395.187440000002</v>
      </c>
      <c r="AP30" s="2">
        <v>40769.733849999997</v>
      </c>
      <c r="AQ30" s="2">
        <v>41156.568800000001</v>
      </c>
      <c r="AR30" s="2">
        <v>41556.052159999999</v>
      </c>
      <c r="AS30" s="2">
        <v>41968.390659999997</v>
      </c>
      <c r="AT30" s="2">
        <v>42393.629939999999</v>
      </c>
    </row>
    <row r="31" spans="1:46" x14ac:dyDescent="0.25">
      <c r="A31" s="2" t="s">
        <v>125</v>
      </c>
      <c r="B31" s="2">
        <v>14.301015359999999</v>
      </c>
      <c r="C31" s="2">
        <v>22.968521500000001</v>
      </c>
      <c r="D31" s="2">
        <v>82.57308338</v>
      </c>
      <c r="E31" s="2">
        <v>139.96309070000001</v>
      </c>
      <c r="F31" s="2">
        <v>203.4582321</v>
      </c>
      <c r="G31" s="2">
        <v>275.9116224</v>
      </c>
      <c r="H31" s="2">
        <v>338.41622699999999</v>
      </c>
      <c r="I31" s="2">
        <v>400.88267730000001</v>
      </c>
      <c r="J31" s="2">
        <v>458.8528053</v>
      </c>
      <c r="K31" s="2">
        <v>552.3393638</v>
      </c>
      <c r="L31" s="2">
        <v>613.96486279999999</v>
      </c>
      <c r="M31" s="2">
        <v>689.68336209999995</v>
      </c>
      <c r="N31" s="2">
        <v>776.11757780000005</v>
      </c>
      <c r="O31" s="2">
        <v>872.60767520000002</v>
      </c>
      <c r="P31" s="2">
        <v>979.3064273</v>
      </c>
      <c r="Q31" s="2">
        <v>1094.551604</v>
      </c>
      <c r="R31" s="2">
        <v>1216.639332</v>
      </c>
      <c r="S31" s="2">
        <v>1344.011996</v>
      </c>
      <c r="T31" s="2">
        <v>1474.806773</v>
      </c>
      <c r="U31" s="2">
        <v>1607.366029</v>
      </c>
      <c r="V31" s="2">
        <v>1740.188807</v>
      </c>
      <c r="W31" s="2">
        <v>1872.064136</v>
      </c>
      <c r="X31" s="2">
        <v>2002.0621100000001</v>
      </c>
      <c r="Y31" s="2">
        <v>2129.3848280000002</v>
      </c>
      <c r="Z31" s="2">
        <v>2253.3676810000002</v>
      </c>
      <c r="AA31" s="2">
        <v>2372.6757459999999</v>
      </c>
      <c r="AB31" s="2">
        <v>2486.684792</v>
      </c>
      <c r="AC31" s="2">
        <v>2594.9541170000002</v>
      </c>
      <c r="AD31" s="2">
        <v>2697.3643729999999</v>
      </c>
      <c r="AE31" s="2">
        <v>2793.7648610000001</v>
      </c>
      <c r="AF31" s="2">
        <v>2884.0412289999999</v>
      </c>
      <c r="AG31" s="2">
        <v>2968.096763</v>
      </c>
      <c r="AH31" s="2">
        <v>3045.7487000000001</v>
      </c>
      <c r="AI31" s="2">
        <v>3116.8138180000001</v>
      </c>
      <c r="AJ31" s="2">
        <v>3181.0964880000001</v>
      </c>
      <c r="AK31" s="2">
        <v>3238.399723</v>
      </c>
      <c r="AL31" s="2">
        <v>3288.5309470000002</v>
      </c>
      <c r="AM31" s="2">
        <v>3331.2582659999998</v>
      </c>
      <c r="AN31" s="2">
        <v>3366.3833960000002</v>
      </c>
      <c r="AO31" s="2">
        <v>3393.7356460000001</v>
      </c>
      <c r="AP31" s="2">
        <v>3413.3322349999999</v>
      </c>
      <c r="AQ31" s="2">
        <v>3425.0932520000001</v>
      </c>
      <c r="AR31" s="2">
        <v>3429.0027110000001</v>
      </c>
      <c r="AS31" s="2">
        <v>3425.09953</v>
      </c>
      <c r="AT31" s="2">
        <v>3413.4770149999999</v>
      </c>
    </row>
    <row r="32" spans="1:46" x14ac:dyDescent="0.25">
      <c r="A32" s="2" t="s">
        <v>126</v>
      </c>
      <c r="B32" s="2">
        <v>1547.1713669999999</v>
      </c>
      <c r="C32" s="2">
        <v>1924.584472</v>
      </c>
      <c r="D32" s="2">
        <v>2287.2195240000001</v>
      </c>
      <c r="E32" s="2">
        <v>2673.1327390000001</v>
      </c>
      <c r="F32" s="2">
        <v>3011.6411509999998</v>
      </c>
      <c r="G32" s="2">
        <v>3309.7074769999999</v>
      </c>
      <c r="H32" s="2">
        <v>3520.478642</v>
      </c>
      <c r="I32" s="2">
        <v>3697.1978840000002</v>
      </c>
      <c r="J32" s="2">
        <v>3874.7220160000002</v>
      </c>
      <c r="K32" s="2">
        <v>3995.9941789999998</v>
      </c>
      <c r="L32" s="2">
        <v>4149.5363539999998</v>
      </c>
      <c r="M32" s="2">
        <v>4320.8373160000001</v>
      </c>
      <c r="N32" s="2">
        <v>4494.4609140000002</v>
      </c>
      <c r="O32" s="2">
        <v>4661.0260269999999</v>
      </c>
      <c r="P32" s="2">
        <v>4816.7163140000002</v>
      </c>
      <c r="Q32" s="2">
        <v>4968.187911</v>
      </c>
      <c r="R32" s="2">
        <v>5113.5770759999996</v>
      </c>
      <c r="S32" s="2">
        <v>5250.797028</v>
      </c>
      <c r="T32" s="2">
        <v>5378.9069440000003</v>
      </c>
      <c r="U32" s="2">
        <v>5496.4956570000004</v>
      </c>
      <c r="V32" s="2">
        <v>5602.4064850000004</v>
      </c>
      <c r="W32" s="2">
        <v>5695.9415230000004</v>
      </c>
      <c r="X32" s="2">
        <v>5776.7542400000002</v>
      </c>
      <c r="Y32" s="2">
        <v>5844.5289400000001</v>
      </c>
      <c r="Z32" s="2">
        <v>5899.0004339999996</v>
      </c>
      <c r="AA32" s="2">
        <v>5942.2052480000002</v>
      </c>
      <c r="AB32" s="2">
        <v>5973.891893</v>
      </c>
      <c r="AC32" s="2">
        <v>5993.6433720000005</v>
      </c>
      <c r="AD32" s="2">
        <v>6001.5221920000004</v>
      </c>
      <c r="AE32" s="2">
        <v>5997.5467930000004</v>
      </c>
      <c r="AF32" s="2">
        <v>5981.8844680000002</v>
      </c>
      <c r="AG32" s="2">
        <v>5954.8018439999996</v>
      </c>
      <c r="AH32" s="2">
        <v>5916.5393249999997</v>
      </c>
      <c r="AI32" s="2">
        <v>5867.4101469999996</v>
      </c>
      <c r="AJ32" s="2">
        <v>5807.7719290000005</v>
      </c>
      <c r="AK32" s="2">
        <v>5738.0262039999998</v>
      </c>
      <c r="AL32" s="2">
        <v>5658.6091249999999</v>
      </c>
      <c r="AM32" s="2">
        <v>5569.9367540000003</v>
      </c>
      <c r="AN32" s="2">
        <v>5472.4713650000003</v>
      </c>
      <c r="AO32" s="2">
        <v>5366.7073440000004</v>
      </c>
      <c r="AP32" s="2">
        <v>5253.3313779999999</v>
      </c>
      <c r="AQ32" s="2">
        <v>5132.8966129999999</v>
      </c>
      <c r="AR32" s="2">
        <v>5006.0003379999998</v>
      </c>
      <c r="AS32" s="2">
        <v>4873.267965</v>
      </c>
      <c r="AT32" s="2">
        <v>4735.3480460000001</v>
      </c>
    </row>
    <row r="33" spans="1:46" x14ac:dyDescent="0.25">
      <c r="A33" s="2" t="s">
        <v>127</v>
      </c>
      <c r="B33" s="2">
        <v>3662.0526359999999</v>
      </c>
      <c r="C33" s="2">
        <v>4157.0872579999996</v>
      </c>
      <c r="D33" s="2">
        <v>4596.2399640000003</v>
      </c>
      <c r="E33" s="2">
        <v>5070.602578</v>
      </c>
      <c r="F33" s="2">
        <v>5492.8114100000003</v>
      </c>
      <c r="G33" s="2">
        <v>5869.9909360000001</v>
      </c>
      <c r="H33" s="2">
        <v>6123.7767229999999</v>
      </c>
      <c r="I33" s="2">
        <v>6325.9938069999998</v>
      </c>
      <c r="J33" s="2">
        <v>6516.2107340000002</v>
      </c>
      <c r="K33" s="2">
        <v>6641.2641919999996</v>
      </c>
      <c r="L33" s="2">
        <v>6807.6843410000001</v>
      </c>
      <c r="M33" s="2">
        <v>6999.8518000000004</v>
      </c>
      <c r="N33" s="2">
        <v>7195.5875480000004</v>
      </c>
      <c r="O33" s="2">
        <v>7380.7369280000003</v>
      </c>
      <c r="P33" s="2">
        <v>7549.2536170000003</v>
      </c>
      <c r="Q33" s="2">
        <v>7710.2686970000004</v>
      </c>
      <c r="R33" s="2">
        <v>7861.3989140000003</v>
      </c>
      <c r="S33" s="2">
        <v>7999.9386450000002</v>
      </c>
      <c r="T33" s="2">
        <v>8124.9800480000004</v>
      </c>
      <c r="U33" s="2">
        <v>8235.0725210000001</v>
      </c>
      <c r="V33" s="2">
        <v>8329.0814750000009</v>
      </c>
      <c r="W33" s="2">
        <v>8406.44175</v>
      </c>
      <c r="X33" s="2">
        <v>8466.9870680000004</v>
      </c>
      <c r="Y33" s="2">
        <v>8510.5085089999902</v>
      </c>
      <c r="Z33" s="2">
        <v>8536.7903299999998</v>
      </c>
      <c r="AA33" s="2">
        <v>8548.5789069999901</v>
      </c>
      <c r="AB33" s="2">
        <v>8545.6206689999999</v>
      </c>
      <c r="AC33" s="2">
        <v>8527.33766499999</v>
      </c>
      <c r="AD33" s="2">
        <v>8493.8084689999996</v>
      </c>
      <c r="AE33" s="2">
        <v>8445.0667780000003</v>
      </c>
      <c r="AF33" s="2">
        <v>8381.3795260000006</v>
      </c>
      <c r="AG33" s="2">
        <v>8303.1688209999902</v>
      </c>
      <c r="AH33" s="2">
        <v>8210.8534159999999</v>
      </c>
      <c r="AI33" s="2">
        <v>8104.9676920000002</v>
      </c>
      <c r="AJ33" s="2">
        <v>7986.1193709999998</v>
      </c>
      <c r="AK33" s="2">
        <v>7854.9827740000001</v>
      </c>
      <c r="AL33" s="2">
        <v>7712.2798380000004</v>
      </c>
      <c r="AM33" s="2">
        <v>7558.7093590000004</v>
      </c>
      <c r="AN33" s="2">
        <v>7395.0222880000001</v>
      </c>
      <c r="AO33" s="2">
        <v>7222.0017239999997</v>
      </c>
      <c r="AP33" s="2">
        <v>7040.6591719999997</v>
      </c>
      <c r="AQ33" s="2">
        <v>6851.8219730000001</v>
      </c>
      <c r="AR33" s="2">
        <v>6656.3571250000005</v>
      </c>
      <c r="AS33" s="2">
        <v>6455.1503119999998</v>
      </c>
      <c r="AT33" s="2">
        <v>6249.0994280000004</v>
      </c>
    </row>
    <row r="34" spans="1:46" x14ac:dyDescent="0.25">
      <c r="A34" s="2" t="s">
        <v>128</v>
      </c>
      <c r="B34" s="2">
        <v>5126.8649009999999</v>
      </c>
      <c r="C34" s="2">
        <v>5494.8198659999998</v>
      </c>
      <c r="D34" s="2">
        <v>5815.8346099999999</v>
      </c>
      <c r="E34" s="2">
        <v>6177.8865349999996</v>
      </c>
      <c r="F34" s="2">
        <v>6495.5518709999997</v>
      </c>
      <c r="G34" s="2">
        <v>6770.6552609999999</v>
      </c>
      <c r="H34" s="2">
        <v>6925.3492029999998</v>
      </c>
      <c r="I34" s="2">
        <v>7033.3355549999997</v>
      </c>
      <c r="J34" s="2">
        <v>7134.1681769999996</v>
      </c>
      <c r="K34" s="2">
        <v>7182.0448939999997</v>
      </c>
      <c r="L34" s="2">
        <v>7272.335763</v>
      </c>
      <c r="M34" s="2">
        <v>7390.0355300000001</v>
      </c>
      <c r="N34" s="2">
        <v>7513.9918449999996</v>
      </c>
      <c r="O34" s="2">
        <v>7630.3216670000002</v>
      </c>
      <c r="P34" s="2">
        <v>7732.8776349999998</v>
      </c>
      <c r="Q34" s="2">
        <v>7830.1127210000004</v>
      </c>
      <c r="R34" s="2">
        <v>7919.7774079999999</v>
      </c>
      <c r="S34" s="2">
        <v>7999.3164489999999</v>
      </c>
      <c r="T34" s="2">
        <v>8067.9537440000004</v>
      </c>
      <c r="U34" s="2">
        <v>8124.4331700000002</v>
      </c>
      <c r="V34" s="2">
        <v>8167.7795139999998</v>
      </c>
      <c r="W34" s="2">
        <v>8197.5211149999996</v>
      </c>
      <c r="X34" s="2">
        <v>8213.5246929999994</v>
      </c>
      <c r="Y34" s="2">
        <v>8215.5903679999901</v>
      </c>
      <c r="Z34" s="2">
        <v>8203.4889500000008</v>
      </c>
      <c r="AA34" s="2">
        <v>8179.7270440000002</v>
      </c>
      <c r="AB34" s="2">
        <v>8144.0308880000002</v>
      </c>
      <c r="AC34" s="2">
        <v>8095.7940390000003</v>
      </c>
      <c r="AD34" s="2">
        <v>8035.0165239999997</v>
      </c>
      <c r="AE34" s="2">
        <v>7961.6694589999997</v>
      </c>
      <c r="AF34" s="2">
        <v>7875.9546899999996</v>
      </c>
      <c r="AG34" s="2">
        <v>7778.228685</v>
      </c>
      <c r="AH34" s="2">
        <v>7668.8615909999999</v>
      </c>
      <c r="AI34" s="2">
        <v>7548.3388720000003</v>
      </c>
      <c r="AJ34" s="2">
        <v>7417.2204879999999</v>
      </c>
      <c r="AK34" s="2">
        <v>7276.1316999999999</v>
      </c>
      <c r="AL34" s="2">
        <v>7125.7428019999998</v>
      </c>
      <c r="AM34" s="2">
        <v>6966.7053489999998</v>
      </c>
      <c r="AN34" s="2">
        <v>6799.7151459999995</v>
      </c>
      <c r="AO34" s="2">
        <v>6625.4934290000001</v>
      </c>
      <c r="AP34" s="2">
        <v>6444.9579119999999</v>
      </c>
      <c r="AQ34" s="2">
        <v>6258.8578349999998</v>
      </c>
      <c r="AR34" s="2">
        <v>6067.9714670000003</v>
      </c>
      <c r="AS34" s="2">
        <v>5873.0873250000004</v>
      </c>
      <c r="AT34" s="2">
        <v>5674.9984169999998</v>
      </c>
    </row>
    <row r="35" spans="1:46" x14ac:dyDescent="0.25">
      <c r="A35" s="2" t="s">
        <v>129</v>
      </c>
      <c r="B35" s="2">
        <v>13309.29652</v>
      </c>
      <c r="C35" s="2">
        <v>12763.31588</v>
      </c>
      <c r="D35" s="2">
        <v>12234.546469999999</v>
      </c>
      <c r="E35" s="2">
        <v>11784.23148</v>
      </c>
      <c r="F35" s="2">
        <v>11354.928739999999</v>
      </c>
      <c r="G35" s="2">
        <v>10943.83662</v>
      </c>
      <c r="H35" s="2">
        <v>10505.1103</v>
      </c>
      <c r="I35" s="2">
        <v>10067.89165</v>
      </c>
      <c r="J35" s="2">
        <v>9654.7116449999994</v>
      </c>
      <c r="K35" s="2">
        <v>9249.3111129999998</v>
      </c>
      <c r="L35" s="2">
        <v>8900.1620760000005</v>
      </c>
      <c r="M35" s="2">
        <v>8595.2229040000002</v>
      </c>
      <c r="N35" s="2">
        <v>8320.5675659999997</v>
      </c>
      <c r="O35" s="2">
        <v>8066.0698480000001</v>
      </c>
      <c r="P35" s="2">
        <v>7826.1778979999999</v>
      </c>
      <c r="Q35" s="2">
        <v>7603.8356809999996</v>
      </c>
      <c r="R35" s="2">
        <v>7396.4193560000003</v>
      </c>
      <c r="S35" s="2">
        <v>7201.2254640000001</v>
      </c>
      <c r="T35" s="2">
        <v>7016.7074839999996</v>
      </c>
      <c r="U35" s="2">
        <v>6841.1726479999998</v>
      </c>
      <c r="V35" s="2">
        <v>6673.1329640000004</v>
      </c>
      <c r="W35" s="2">
        <v>6511.4140820000002</v>
      </c>
      <c r="X35" s="2">
        <v>6355.0581709999997</v>
      </c>
      <c r="Y35" s="2">
        <v>6203.1062259999999</v>
      </c>
      <c r="Z35" s="2">
        <v>6054.6214030000001</v>
      </c>
      <c r="AA35" s="2">
        <v>5910.1468240000004</v>
      </c>
      <c r="AB35" s="2">
        <v>5768.823026</v>
      </c>
      <c r="AC35" s="2">
        <v>5629.6357260000004</v>
      </c>
      <c r="AD35" s="2">
        <v>5491.9519630000004</v>
      </c>
      <c r="AE35" s="2">
        <v>5355.1787219999997</v>
      </c>
      <c r="AF35" s="2">
        <v>5218.9017240000003</v>
      </c>
      <c r="AG35" s="2">
        <v>5082.836241</v>
      </c>
      <c r="AH35" s="2">
        <v>4946.7498919999998</v>
      </c>
      <c r="AI35" s="2">
        <v>4810.5082430000002</v>
      </c>
      <c r="AJ35" s="2">
        <v>4674.0479910000004</v>
      </c>
      <c r="AK35" s="2">
        <v>4537.3671610000001</v>
      </c>
      <c r="AL35" s="2">
        <v>4400.5098969999999</v>
      </c>
      <c r="AM35" s="2">
        <v>4263.5304779999997</v>
      </c>
      <c r="AN35" s="2">
        <v>4126.522234</v>
      </c>
      <c r="AO35" s="2">
        <v>3989.6057940000001</v>
      </c>
      <c r="AP35" s="2">
        <v>3853.0160169999999</v>
      </c>
      <c r="AQ35" s="2">
        <v>3716.911302</v>
      </c>
      <c r="AR35" s="2">
        <v>3581.4753770000002</v>
      </c>
      <c r="AS35" s="2">
        <v>3446.9069049999998</v>
      </c>
      <c r="AT35" s="2">
        <v>3313.4159949999998</v>
      </c>
    </row>
    <row r="36" spans="1:46" x14ac:dyDescent="0.25">
      <c r="A36" s="2" t="s">
        <v>130</v>
      </c>
      <c r="B36" s="2">
        <v>4694.5509089999996</v>
      </c>
      <c r="C36" s="2">
        <v>4489.9215960000001</v>
      </c>
      <c r="D36" s="2">
        <v>4283.9345370000001</v>
      </c>
      <c r="E36" s="2">
        <v>4103.0347620000002</v>
      </c>
      <c r="F36" s="2">
        <v>3931.9945870000001</v>
      </c>
      <c r="G36" s="2">
        <v>3767.8629900000001</v>
      </c>
      <c r="H36" s="2">
        <v>3594.5428310000002</v>
      </c>
      <c r="I36" s="2">
        <v>3424.0548469999999</v>
      </c>
      <c r="J36" s="2">
        <v>3258.364388</v>
      </c>
      <c r="K36" s="2">
        <v>3098.6757769999999</v>
      </c>
      <c r="L36" s="2">
        <v>2957.8315339999999</v>
      </c>
      <c r="M36" s="2">
        <v>2830.976087</v>
      </c>
      <c r="N36" s="2">
        <v>2714.3839979999998</v>
      </c>
      <c r="O36" s="2">
        <v>2605.105857</v>
      </c>
      <c r="P36" s="2">
        <v>2501.4621050000001</v>
      </c>
      <c r="Q36" s="2">
        <v>2404.153585</v>
      </c>
      <c r="R36" s="2">
        <v>2312.5273579999998</v>
      </c>
      <c r="S36" s="2">
        <v>2225.8923890000001</v>
      </c>
      <c r="T36" s="2">
        <v>2143.8803830000002</v>
      </c>
      <c r="U36" s="2">
        <v>2066.0813979999998</v>
      </c>
      <c r="V36" s="2">
        <v>1992.114662</v>
      </c>
      <c r="W36" s="2">
        <v>1921.655323</v>
      </c>
      <c r="X36" s="2">
        <v>1854.4128679999999</v>
      </c>
      <c r="Y36" s="2">
        <v>1790.083871</v>
      </c>
      <c r="Z36" s="2">
        <v>1728.3624339999999</v>
      </c>
      <c r="AA36" s="2">
        <v>1669.2980460000001</v>
      </c>
      <c r="AB36" s="2">
        <v>1612.6034729999999</v>
      </c>
      <c r="AC36" s="2">
        <v>1557.9488289999999</v>
      </c>
      <c r="AD36" s="2">
        <v>1505.1004660000001</v>
      </c>
      <c r="AE36" s="2">
        <v>1453.8421900000001</v>
      </c>
      <c r="AF36" s="2">
        <v>1404.007987</v>
      </c>
      <c r="AG36" s="2">
        <v>1355.468316</v>
      </c>
      <c r="AH36" s="2">
        <v>1308.111881</v>
      </c>
      <c r="AI36" s="2">
        <v>1261.8537879999999</v>
      </c>
      <c r="AJ36" s="2">
        <v>1216.628191</v>
      </c>
      <c r="AK36" s="2">
        <v>1172.384965</v>
      </c>
      <c r="AL36" s="2">
        <v>1129.085437</v>
      </c>
      <c r="AM36" s="2">
        <v>1086.6939990000001</v>
      </c>
      <c r="AN36" s="2">
        <v>1045.1839950000001</v>
      </c>
      <c r="AO36" s="2">
        <v>1004.5350560000001</v>
      </c>
      <c r="AP36" s="2">
        <v>964.75227859999995</v>
      </c>
      <c r="AQ36" s="2">
        <v>925.82424349999997</v>
      </c>
      <c r="AR36" s="2">
        <v>887.74570270000004</v>
      </c>
      <c r="AS36" s="2">
        <v>850.5154761</v>
      </c>
      <c r="AT36" s="2">
        <v>814.13587640000003</v>
      </c>
    </row>
    <row r="37" spans="1:46" x14ac:dyDescent="0.25">
      <c r="A37" s="2" t="s">
        <v>131</v>
      </c>
      <c r="B37" s="2">
        <v>2150.9554880000001</v>
      </c>
      <c r="C37" s="2">
        <v>2022.555695</v>
      </c>
      <c r="D37" s="2">
        <v>1895.7316249999999</v>
      </c>
      <c r="E37" s="2">
        <v>1780.513929</v>
      </c>
      <c r="F37" s="2">
        <v>1672.8656679999999</v>
      </c>
      <c r="G37" s="2">
        <v>1571.0271560000001</v>
      </c>
      <c r="H37" s="2">
        <v>1471.6972929999999</v>
      </c>
      <c r="I37" s="2">
        <v>1377.9837829999999</v>
      </c>
      <c r="J37" s="2">
        <v>1288.8830680000001</v>
      </c>
      <c r="K37" s="2">
        <v>1205.6210679999999</v>
      </c>
      <c r="L37" s="2">
        <v>1129.816523</v>
      </c>
      <c r="M37" s="2">
        <v>1059.7071370000001</v>
      </c>
      <c r="N37" s="2">
        <v>994.4450501</v>
      </c>
      <c r="O37" s="2">
        <v>933.2647422</v>
      </c>
      <c r="P37" s="2">
        <v>875.68211459999998</v>
      </c>
      <c r="Q37" s="2">
        <v>821.75079210000001</v>
      </c>
      <c r="R37" s="2">
        <v>771.25263310000003</v>
      </c>
      <c r="S37" s="2">
        <v>723.95762230000003</v>
      </c>
      <c r="T37" s="2">
        <v>679.69970179999996</v>
      </c>
      <c r="U37" s="2">
        <v>638.30014600000004</v>
      </c>
      <c r="V37" s="2">
        <v>599.5830674</v>
      </c>
      <c r="W37" s="2">
        <v>563.38017400000001</v>
      </c>
      <c r="X37" s="2">
        <v>529.52920689999996</v>
      </c>
      <c r="Y37" s="2">
        <v>497.8696435</v>
      </c>
      <c r="Z37" s="2">
        <v>468.24543540000002</v>
      </c>
      <c r="AA37" s="2">
        <v>440.56322979999999</v>
      </c>
      <c r="AB37" s="2">
        <v>414.6794117</v>
      </c>
      <c r="AC37" s="2">
        <v>390.44990139999999</v>
      </c>
      <c r="AD37" s="2">
        <v>367.74931980000002</v>
      </c>
      <c r="AE37" s="2">
        <v>346.4616115</v>
      </c>
      <c r="AF37" s="2">
        <v>326.48346709999998</v>
      </c>
      <c r="AG37" s="2">
        <v>307.7218704</v>
      </c>
      <c r="AH37" s="2">
        <v>290.09148809999999</v>
      </c>
      <c r="AI37" s="2">
        <v>273.51482449999997</v>
      </c>
      <c r="AJ37" s="2">
        <v>257.92086920000003</v>
      </c>
      <c r="AK37" s="2">
        <v>243.24427990000001</v>
      </c>
      <c r="AL37" s="2">
        <v>229.42456110000001</v>
      </c>
      <c r="AM37" s="2">
        <v>216.40490370000001</v>
      </c>
      <c r="AN37" s="2">
        <v>204.1325779</v>
      </c>
      <c r="AO37" s="2">
        <v>192.55848330000001</v>
      </c>
      <c r="AP37" s="2">
        <v>181.63903780000001</v>
      </c>
      <c r="AQ37" s="2">
        <v>171.3316116</v>
      </c>
      <c r="AR37" s="2">
        <v>161.59682230000001</v>
      </c>
      <c r="AS37" s="2">
        <v>152.39820349999999</v>
      </c>
      <c r="AT37" s="2">
        <v>143.7020378</v>
      </c>
    </row>
    <row r="38" spans="1:46" x14ac:dyDescent="0.25">
      <c r="A38" s="2" t="s">
        <v>132</v>
      </c>
      <c r="B38" s="2">
        <v>1.18912923E-2</v>
      </c>
      <c r="C38" s="2">
        <v>2.3742141599999999E-2</v>
      </c>
      <c r="D38" s="2">
        <v>5.4656585200000003E-2</v>
      </c>
      <c r="E38" s="2">
        <v>0.1202668095</v>
      </c>
      <c r="F38" s="2">
        <v>0.21458120319999999</v>
      </c>
      <c r="G38" s="2">
        <v>0.3540928062</v>
      </c>
      <c r="H38" s="2">
        <v>0.54382813100000005</v>
      </c>
      <c r="I38" s="2">
        <v>0.81273432950000002</v>
      </c>
      <c r="J38" s="2">
        <v>1.2081957270000001</v>
      </c>
      <c r="K38" s="2">
        <v>1.679095435</v>
      </c>
      <c r="L38" s="2">
        <v>2.334372755</v>
      </c>
      <c r="M38" s="2">
        <v>3.281057187</v>
      </c>
      <c r="N38" s="2">
        <v>4.6192828920000002</v>
      </c>
      <c r="O38" s="2">
        <v>6.4774696189999998</v>
      </c>
      <c r="P38" s="2">
        <v>9.0231247690000007</v>
      </c>
      <c r="Q38" s="2">
        <v>12.45806359</v>
      </c>
      <c r="R38" s="2">
        <v>16.97601607</v>
      </c>
      <c r="S38" s="2">
        <v>22.79028259</v>
      </c>
      <c r="T38" s="2">
        <v>30.140698910000001</v>
      </c>
      <c r="U38" s="2">
        <v>39.278644569999997</v>
      </c>
      <c r="V38" s="2">
        <v>50.472885859999998</v>
      </c>
      <c r="W38" s="2">
        <v>64.017986669999999</v>
      </c>
      <c r="X38" s="2">
        <v>80.239935759999995</v>
      </c>
      <c r="Y38" s="2">
        <v>99.493054169999894</v>
      </c>
      <c r="Z38" s="2">
        <v>122.1660701</v>
      </c>
      <c r="AA38" s="2">
        <v>148.6339303</v>
      </c>
      <c r="AB38" s="2">
        <v>179.18497099999999</v>
      </c>
      <c r="AC38" s="2">
        <v>214.09675669999999</v>
      </c>
      <c r="AD38" s="2">
        <v>253.70071129999999</v>
      </c>
      <c r="AE38" s="2">
        <v>298.33712300000002</v>
      </c>
      <c r="AF38" s="2">
        <v>348.37764420000002</v>
      </c>
      <c r="AG38" s="2">
        <v>404.21965970000002</v>
      </c>
      <c r="AH38" s="2">
        <v>466.26383929999997</v>
      </c>
      <c r="AI38" s="2">
        <v>534.92586670000003</v>
      </c>
      <c r="AJ38" s="2">
        <v>610.62701219999997</v>
      </c>
      <c r="AK38" s="2">
        <v>693.78994279999995</v>
      </c>
      <c r="AL38" s="2">
        <v>784.8286008</v>
      </c>
      <c r="AM38" s="2">
        <v>884.12014850000003</v>
      </c>
      <c r="AN38" s="2">
        <v>992.01914290000002</v>
      </c>
      <c r="AO38" s="2">
        <v>1108.8452130000001</v>
      </c>
      <c r="AP38" s="2">
        <v>1234.990307</v>
      </c>
      <c r="AQ38" s="2">
        <v>1370.7183130000001</v>
      </c>
      <c r="AR38" s="2">
        <v>1516.262172</v>
      </c>
      <c r="AS38" s="2">
        <v>1671.8145019999999</v>
      </c>
      <c r="AT38" s="2">
        <v>1837.5241699999999</v>
      </c>
    </row>
    <row r="39" spans="1:46" x14ac:dyDescent="0.25">
      <c r="A39" s="2" t="s">
        <v>133</v>
      </c>
      <c r="B39" s="2">
        <v>2.72585009E-2</v>
      </c>
      <c r="C39" s="2">
        <v>4.4453942099999998E-2</v>
      </c>
      <c r="D39" s="2">
        <v>8.0843743600000004E-2</v>
      </c>
      <c r="E39" s="2">
        <v>0.14581405710000001</v>
      </c>
      <c r="F39" s="2">
        <v>0.23418595540000001</v>
      </c>
      <c r="G39" s="2">
        <v>0.3602591779</v>
      </c>
      <c r="H39" s="2">
        <v>0.5286671087</v>
      </c>
      <c r="I39" s="2">
        <v>0.76087811780000003</v>
      </c>
      <c r="J39" s="2">
        <v>1.0882720809999999</v>
      </c>
      <c r="K39" s="2">
        <v>1.4697115510000001</v>
      </c>
      <c r="L39" s="2">
        <v>1.990956489</v>
      </c>
      <c r="M39" s="2">
        <v>2.7249806030000001</v>
      </c>
      <c r="N39" s="2">
        <v>3.7358647770000002</v>
      </c>
      <c r="O39" s="2">
        <v>5.105263806</v>
      </c>
      <c r="P39" s="2">
        <v>6.9371348160000004</v>
      </c>
      <c r="Q39" s="2">
        <v>9.3537288469999904</v>
      </c>
      <c r="R39" s="2">
        <v>12.46510404</v>
      </c>
      <c r="S39" s="2">
        <v>16.389904990000002</v>
      </c>
      <c r="T39" s="2">
        <v>21.260117080000001</v>
      </c>
      <c r="U39" s="2">
        <v>27.210779689999999</v>
      </c>
      <c r="V39" s="2">
        <v>34.383879780000001</v>
      </c>
      <c r="W39" s="2">
        <v>42.933438809999998</v>
      </c>
      <c r="X39" s="2">
        <v>53.028378740000001</v>
      </c>
      <c r="Y39" s="2">
        <v>64.849493019999997</v>
      </c>
      <c r="Z39" s="2">
        <v>78.592096249999997</v>
      </c>
      <c r="AA39" s="2">
        <v>94.435989070000005</v>
      </c>
      <c r="AB39" s="2">
        <v>112.5010638</v>
      </c>
      <c r="AC39" s="2">
        <v>132.8946761</v>
      </c>
      <c r="AD39" s="2">
        <v>155.74944020000001</v>
      </c>
      <c r="AE39" s="2">
        <v>181.19557349999999</v>
      </c>
      <c r="AF39" s="2">
        <v>209.3731588</v>
      </c>
      <c r="AG39" s="2">
        <v>240.42857889999999</v>
      </c>
      <c r="AH39" s="2">
        <v>274.5009379</v>
      </c>
      <c r="AI39" s="2">
        <v>311.72865339999998</v>
      </c>
      <c r="AJ39" s="2">
        <v>352.24405710000002</v>
      </c>
      <c r="AK39" s="2">
        <v>396.17081869999998</v>
      </c>
      <c r="AL39" s="2">
        <v>443.61905639999998</v>
      </c>
      <c r="AM39" s="2">
        <v>494.67020459999998</v>
      </c>
      <c r="AN39" s="2">
        <v>549.38536810000005</v>
      </c>
      <c r="AO39" s="2">
        <v>607.79938809999999</v>
      </c>
      <c r="AP39" s="2">
        <v>669.97629140000004</v>
      </c>
      <c r="AQ39" s="2">
        <v>735.90560879999998</v>
      </c>
      <c r="AR39" s="2">
        <v>805.55379040000003</v>
      </c>
      <c r="AS39" s="2">
        <v>878.85982869999998</v>
      </c>
      <c r="AT39" s="2">
        <v>955.73446590000003</v>
      </c>
    </row>
    <row r="40" spans="1:46" x14ac:dyDescent="0.25">
      <c r="A40" s="2" t="s">
        <v>134</v>
      </c>
      <c r="B40" s="2">
        <v>0.1115952051</v>
      </c>
      <c r="C40" s="2">
        <v>0.1681493043</v>
      </c>
      <c r="D40" s="2">
        <v>0.26954601160000002</v>
      </c>
      <c r="E40" s="2">
        <v>0.41863955539999997</v>
      </c>
      <c r="F40" s="2">
        <v>0.60627806259999995</v>
      </c>
      <c r="G40" s="2">
        <v>0.85941795889999995</v>
      </c>
      <c r="H40" s="2">
        <v>1.1878215000000001</v>
      </c>
      <c r="I40" s="2">
        <v>1.619725962</v>
      </c>
      <c r="J40" s="2">
        <v>2.182488883</v>
      </c>
      <c r="K40" s="2">
        <v>2.810019525</v>
      </c>
      <c r="L40" s="2">
        <v>3.6356867140000002</v>
      </c>
      <c r="M40" s="2">
        <v>4.7346882690000003</v>
      </c>
      <c r="N40" s="2">
        <v>6.1586878450000002</v>
      </c>
      <c r="O40" s="2">
        <v>7.9735130180000002</v>
      </c>
      <c r="P40" s="2">
        <v>10.255450059999999</v>
      </c>
      <c r="Q40" s="2">
        <v>13.08609141</v>
      </c>
      <c r="R40" s="2">
        <v>16.515860799999999</v>
      </c>
      <c r="S40" s="2">
        <v>20.594112209999999</v>
      </c>
      <c r="T40" s="2">
        <v>25.375138209999999</v>
      </c>
      <c r="U40" s="2">
        <v>30.907524540000001</v>
      </c>
      <c r="V40" s="2">
        <v>37.23856704</v>
      </c>
      <c r="W40" s="2">
        <v>44.418322840000002</v>
      </c>
      <c r="X40" s="2">
        <v>52.500517449999997</v>
      </c>
      <c r="Y40" s="2">
        <v>61.537573109999997</v>
      </c>
      <c r="Z40" s="2">
        <v>71.580496620000005</v>
      </c>
      <c r="AA40" s="2">
        <v>82.655451760000005</v>
      </c>
      <c r="AB40" s="2">
        <v>94.731278259999996</v>
      </c>
      <c r="AC40" s="2">
        <v>107.7592119</v>
      </c>
      <c r="AD40" s="2">
        <v>121.6984082</v>
      </c>
      <c r="AE40" s="2">
        <v>136.4957205</v>
      </c>
      <c r="AF40" s="2">
        <v>152.09274500000001</v>
      </c>
      <c r="AG40" s="2">
        <v>168.42410559999999</v>
      </c>
      <c r="AH40" s="2">
        <v>185.4087873</v>
      </c>
      <c r="AI40" s="2">
        <v>202.9550078</v>
      </c>
      <c r="AJ40" s="2">
        <v>220.9580492</v>
      </c>
      <c r="AK40" s="2">
        <v>239.29935810000001</v>
      </c>
      <c r="AL40" s="2">
        <v>257.84636449999999</v>
      </c>
      <c r="AM40" s="2">
        <v>276.44607660000003</v>
      </c>
      <c r="AN40" s="2">
        <v>294.9311806</v>
      </c>
      <c r="AO40" s="2">
        <v>313.11922850000002</v>
      </c>
      <c r="AP40" s="2">
        <v>330.83488180000001</v>
      </c>
      <c r="AQ40" s="2">
        <v>347.869891</v>
      </c>
      <c r="AR40" s="2">
        <v>364.00599399999999</v>
      </c>
      <c r="AS40" s="2">
        <v>379.01457060000001</v>
      </c>
      <c r="AT40" s="2">
        <v>392.65853620000001</v>
      </c>
    </row>
    <row r="41" spans="1:46" x14ac:dyDescent="0.25">
      <c r="A41" s="2" t="s">
        <v>135</v>
      </c>
      <c r="B41" s="2">
        <v>2.6215726039999998</v>
      </c>
      <c r="C41" s="2">
        <v>3.9289106669999998</v>
      </c>
      <c r="D41" s="2">
        <v>6.2405792819999997</v>
      </c>
      <c r="E41" s="2">
        <v>9.5794867119999996</v>
      </c>
      <c r="F41" s="2">
        <v>13.75057565</v>
      </c>
      <c r="G41" s="2">
        <v>19.348094069999998</v>
      </c>
      <c r="H41" s="2">
        <v>26.590435880000001</v>
      </c>
      <c r="I41" s="2">
        <v>36.07326707</v>
      </c>
      <c r="J41" s="2">
        <v>48.338441609999997</v>
      </c>
      <c r="K41" s="2">
        <v>61.960933830000002</v>
      </c>
      <c r="L41" s="2">
        <v>79.827809340000002</v>
      </c>
      <c r="M41" s="2">
        <v>103.5007469</v>
      </c>
      <c r="N41" s="2">
        <v>134.03516500000001</v>
      </c>
      <c r="O41" s="2">
        <v>172.796706</v>
      </c>
      <c r="P41" s="2">
        <v>221.3781252</v>
      </c>
      <c r="Q41" s="2">
        <v>281.50681809999998</v>
      </c>
      <c r="R41" s="2">
        <v>354.28342049999998</v>
      </c>
      <c r="S41" s="2">
        <v>440.83848819999997</v>
      </c>
      <c r="T41" s="2">
        <v>542.46828370000003</v>
      </c>
      <c r="U41" s="2">
        <v>660.4133544</v>
      </c>
      <c r="V41" s="2">
        <v>795.95619839999995</v>
      </c>
      <c r="W41" s="2">
        <v>950.51245289999997</v>
      </c>
      <c r="X41" s="2">
        <v>1125.657962</v>
      </c>
      <c r="Y41" s="2">
        <v>1323.033629</v>
      </c>
      <c r="Z41" s="2">
        <v>1544.3591409999999</v>
      </c>
      <c r="AA41" s="2">
        <v>1790.9302130000001</v>
      </c>
      <c r="AB41" s="2">
        <v>2062.9084269999998</v>
      </c>
      <c r="AC41" s="2">
        <v>2360.1896139999999</v>
      </c>
      <c r="AD41" s="2">
        <v>2682.9920630000001</v>
      </c>
      <c r="AE41" s="2">
        <v>3031.419441</v>
      </c>
      <c r="AF41" s="2">
        <v>3405.6412580000001</v>
      </c>
      <c r="AG41" s="2">
        <v>3805.8618329999999</v>
      </c>
      <c r="AH41" s="2">
        <v>4232.1321669999998</v>
      </c>
      <c r="AI41" s="2">
        <v>4684.4677490000004</v>
      </c>
      <c r="AJ41" s="2">
        <v>5162.7971180000004</v>
      </c>
      <c r="AK41" s="2">
        <v>5666.9427779999996</v>
      </c>
      <c r="AL41" s="2">
        <v>6196.595644</v>
      </c>
      <c r="AM41" s="2">
        <v>6751.1416449999997</v>
      </c>
      <c r="AN41" s="2">
        <v>7329.7951979999998</v>
      </c>
      <c r="AO41" s="2">
        <v>7931.5512630000003</v>
      </c>
      <c r="AP41" s="2">
        <v>8555.8258129999995</v>
      </c>
      <c r="AQ41" s="2">
        <v>9201.2797630000005</v>
      </c>
      <c r="AR41" s="2">
        <v>9866.4362359999996</v>
      </c>
      <c r="AS41" s="2">
        <v>10549.64415</v>
      </c>
      <c r="AT41" s="2">
        <v>11249.08973</v>
      </c>
    </row>
    <row r="42" spans="1:46" x14ac:dyDescent="0.25">
      <c r="A42" s="2" t="s">
        <v>136</v>
      </c>
      <c r="B42" s="2">
        <v>1.0332618330000001</v>
      </c>
      <c r="C42" s="2">
        <v>1.5453857929999999</v>
      </c>
      <c r="D42" s="2">
        <v>2.445674452</v>
      </c>
      <c r="E42" s="2">
        <v>3.7350436280000001</v>
      </c>
      <c r="F42" s="2">
        <v>5.3393574289999997</v>
      </c>
      <c r="G42" s="2">
        <v>7.4856356999999996</v>
      </c>
      <c r="H42" s="2">
        <v>10.257860089999999</v>
      </c>
      <c r="I42" s="2">
        <v>13.877215270000001</v>
      </c>
      <c r="J42" s="105">
        <v>18.534249169999999</v>
      </c>
      <c r="K42" s="105">
        <v>23.69063191</v>
      </c>
      <c r="L42" s="105">
        <v>30.434705780000002</v>
      </c>
      <c r="M42" s="105">
        <v>39.331201229999998</v>
      </c>
      <c r="N42" s="105">
        <v>50.74837891</v>
      </c>
      <c r="O42" s="2">
        <v>65.163832099999894</v>
      </c>
      <c r="P42" s="2">
        <v>83.126654209999998</v>
      </c>
      <c r="Q42" s="2">
        <v>105.223738</v>
      </c>
      <c r="R42" s="2">
        <v>131.79992100000001</v>
      </c>
      <c r="S42" s="2">
        <v>163.20447970000001</v>
      </c>
      <c r="T42" s="2">
        <v>199.84176740000001</v>
      </c>
      <c r="U42" s="2">
        <v>242.09120279999999</v>
      </c>
      <c r="V42" s="2">
        <v>290.34328900000003</v>
      </c>
      <c r="W42" s="2">
        <v>345.03193759999999</v>
      </c>
      <c r="X42" s="2">
        <v>406.64291750000001</v>
      </c>
      <c r="Y42" s="2">
        <v>475.67829940000001</v>
      </c>
      <c r="Z42" s="2">
        <v>552.65977190000001</v>
      </c>
      <c r="AA42" s="2">
        <v>637.95287080000003</v>
      </c>
      <c r="AB42" s="2">
        <v>731.52038000000005</v>
      </c>
      <c r="AC42" s="2">
        <v>833.23038110000005</v>
      </c>
      <c r="AD42" s="2">
        <v>943.05997939999997</v>
      </c>
      <c r="AE42" s="2">
        <v>1060.943943</v>
      </c>
      <c r="AF42" s="2">
        <v>1186.8368379999999</v>
      </c>
      <c r="AG42" s="2">
        <v>1320.703927</v>
      </c>
      <c r="AH42" s="2">
        <v>1462.457635</v>
      </c>
      <c r="AI42" s="2">
        <v>1611.9994079999999</v>
      </c>
      <c r="AJ42" s="2">
        <v>1769.2039219999999</v>
      </c>
      <c r="AK42" s="2">
        <v>1933.9138399999999</v>
      </c>
      <c r="AL42" s="2">
        <v>2105.9338069999999</v>
      </c>
      <c r="AM42" s="2">
        <v>2284.9738929999999</v>
      </c>
      <c r="AN42" s="2">
        <v>2470.6959379999998</v>
      </c>
      <c r="AO42" s="2">
        <v>2662.699271</v>
      </c>
      <c r="AP42" s="2">
        <v>2860.7305350000001</v>
      </c>
      <c r="AQ42" s="2">
        <v>3064.2997519999999</v>
      </c>
      <c r="AR42" s="2">
        <v>3272.8839760000001</v>
      </c>
      <c r="AS42" s="2">
        <v>3485.9161100000001</v>
      </c>
      <c r="AT42" s="2">
        <v>3702.789761</v>
      </c>
    </row>
    <row r="43" spans="1:46" x14ac:dyDescent="0.25">
      <c r="A43" s="2" t="s">
        <v>137</v>
      </c>
      <c r="B43" s="2">
        <v>1.4086607900000001E-2</v>
      </c>
      <c r="C43" s="2">
        <v>1.75641424E-2</v>
      </c>
      <c r="D43" s="2">
        <v>1.7899037400000001E-2</v>
      </c>
      <c r="E43" s="2">
        <v>1.65061162E-2</v>
      </c>
      <c r="F43" s="2">
        <v>1.52215936E-2</v>
      </c>
      <c r="G43" s="2">
        <v>1.4037033799999999E-2</v>
      </c>
      <c r="H43" s="2">
        <v>1.2944657599999999E-2</v>
      </c>
      <c r="I43" s="2">
        <v>1.19372912E-2</v>
      </c>
      <c r="J43" s="2">
        <v>1.10083192E-2</v>
      </c>
      <c r="K43" s="2">
        <v>1.0151640599999999E-2</v>
      </c>
      <c r="L43" s="2">
        <v>9.3616296800000005E-3</v>
      </c>
      <c r="M43" s="2">
        <v>8.6330981900000006E-3</v>
      </c>
      <c r="N43" s="2">
        <v>7.9612617599999994E-3</v>
      </c>
      <c r="O43" s="2">
        <v>7.3417083100000002E-3</v>
      </c>
      <c r="P43" s="2">
        <v>6.7703691400000003E-3</v>
      </c>
      <c r="Q43" s="2">
        <v>6.24349217E-3</v>
      </c>
      <c r="R43" s="2">
        <v>5.7576172900000002E-3</v>
      </c>
      <c r="S43" s="2">
        <v>5.3095536899999997E-3</v>
      </c>
      <c r="T43" s="2">
        <v>4.89635885E-3</v>
      </c>
      <c r="U43" s="2">
        <v>4.5153192500000001E-3</v>
      </c>
      <c r="V43" s="2">
        <v>4.16393254E-3</v>
      </c>
      <c r="W43" s="2">
        <v>3.8398910999999998E-3</v>
      </c>
      <c r="X43" s="2">
        <v>3.5410668900000002E-3</v>
      </c>
      <c r="Y43" s="2">
        <v>3.2654974799999998E-3</v>
      </c>
      <c r="Z43" s="2">
        <v>3.0113731600000001E-3</v>
      </c>
      <c r="AA43" s="2">
        <v>2.77702505E-3</v>
      </c>
      <c r="AB43" s="2">
        <v>2.5609141599999999E-3</v>
      </c>
      <c r="AC43" s="2">
        <v>2.3616212299999999E-3</v>
      </c>
      <c r="AD43" s="2">
        <v>2.17783747E-3</v>
      </c>
      <c r="AE43" s="2">
        <v>2.0083559599999999E-3</v>
      </c>
      <c r="AF43" s="2">
        <v>1.8520636599999999E-3</v>
      </c>
      <c r="AG43" s="2">
        <v>1.7079342E-3</v>
      </c>
      <c r="AH43" s="2">
        <v>1.5750210299999999E-3</v>
      </c>
      <c r="AI43" s="2">
        <v>1.4524513000000001E-3</v>
      </c>
      <c r="AJ43" s="2">
        <v>1.33942007E-3</v>
      </c>
      <c r="AK43" s="2">
        <v>1.23518505E-3</v>
      </c>
      <c r="AL43" s="2">
        <v>1.1390617E-3</v>
      </c>
      <c r="AM43" s="2">
        <v>1.05041876E-3</v>
      </c>
      <c r="AN43" s="2">
        <v>9.6867411099999998E-4</v>
      </c>
      <c r="AO43" s="2">
        <v>8.9329091199999997E-4</v>
      </c>
      <c r="AP43" s="2">
        <v>8.2377410899999999E-4</v>
      </c>
      <c r="AQ43" s="2">
        <v>7.5966717499999995E-4</v>
      </c>
      <c r="AR43" s="2">
        <v>7.0054910699999997E-4</v>
      </c>
      <c r="AS43" s="2">
        <v>6.4603166599999998E-4</v>
      </c>
      <c r="AT43" s="2">
        <v>5.9575682899999996E-4</v>
      </c>
    </row>
    <row r="44" spans="1:46" x14ac:dyDescent="0.25">
      <c r="A44" s="2" t="s">
        <v>138</v>
      </c>
      <c r="B44" s="2">
        <v>0.1730640393</v>
      </c>
      <c r="C44" s="2">
        <v>0.25704786509999999</v>
      </c>
      <c r="D44" s="2">
        <v>0.40185855240000001</v>
      </c>
      <c r="E44" s="2">
        <v>0.60374721279999999</v>
      </c>
      <c r="F44" s="2">
        <v>0.85194254719999996</v>
      </c>
      <c r="G44" s="2">
        <v>1.180998437</v>
      </c>
      <c r="H44" s="2">
        <v>1.6039931160000001</v>
      </c>
      <c r="I44" s="2">
        <v>2.1517962179999999</v>
      </c>
      <c r="J44" s="2">
        <v>2.846691131</v>
      </c>
      <c r="K44" s="2">
        <v>3.6097962259999998</v>
      </c>
      <c r="L44" s="2">
        <v>4.6008297630000001</v>
      </c>
      <c r="M44" s="2">
        <v>5.8940005119999999</v>
      </c>
      <c r="N44" s="2">
        <v>7.533674113</v>
      </c>
      <c r="O44" s="2">
        <v>9.5787789419999996</v>
      </c>
      <c r="P44" s="2">
        <v>12.095598020000001</v>
      </c>
      <c r="Q44" s="2">
        <v>15.15390083</v>
      </c>
      <c r="R44" s="2">
        <v>18.788668909999998</v>
      </c>
      <c r="S44" s="2">
        <v>23.036029039999999</v>
      </c>
      <c r="T44" s="2">
        <v>27.94057166</v>
      </c>
      <c r="U44" s="2">
        <v>33.544568560000002</v>
      </c>
      <c r="V44" s="2">
        <v>39.892927380000003</v>
      </c>
      <c r="W44" s="2">
        <v>47.037373680000002</v>
      </c>
      <c r="X44" s="2">
        <v>55.037346790000001</v>
      </c>
      <c r="Y44" s="2">
        <v>63.955092180000001</v>
      </c>
      <c r="Z44" s="2">
        <v>73.856021819999995</v>
      </c>
      <c r="AA44" s="2">
        <v>84.786053339999995</v>
      </c>
      <c r="AB44" s="2">
        <v>96.739891709999995</v>
      </c>
      <c r="AC44" s="2">
        <v>109.7016033</v>
      </c>
      <c r="AD44" s="2">
        <v>123.671003</v>
      </c>
      <c r="AE44" s="2">
        <v>138.64419789999999</v>
      </c>
      <c r="AF44" s="2">
        <v>154.62167389999999</v>
      </c>
      <c r="AG44" s="2">
        <v>171.6072466</v>
      </c>
      <c r="AH44" s="2">
        <v>189.5999243</v>
      </c>
      <c r="AI44" s="2">
        <v>208.5992766</v>
      </c>
      <c r="AJ44" s="2">
        <v>228.6033291</v>
      </c>
      <c r="AK44" s="2">
        <v>249.6077506</v>
      </c>
      <c r="AL44" s="2">
        <v>271.60486159999999</v>
      </c>
      <c r="AM44" s="2">
        <v>294.57611309999999</v>
      </c>
      <c r="AN44" s="2">
        <v>318.49772159999998</v>
      </c>
      <c r="AO44" s="2">
        <v>343.33848819999997</v>
      </c>
      <c r="AP44" s="2">
        <v>369.08665300000001</v>
      </c>
      <c r="AQ44" s="2">
        <v>395.69995189999997</v>
      </c>
      <c r="AR44" s="2">
        <v>423.13155979999999</v>
      </c>
      <c r="AS44" s="2">
        <v>451.32832669999999</v>
      </c>
      <c r="AT44" s="2">
        <v>480.23104469999998</v>
      </c>
    </row>
    <row r="45" spans="1:46" x14ac:dyDescent="0.25">
      <c r="A45" s="2" t="s">
        <v>139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</row>
    <row r="46" spans="1:46" x14ac:dyDescent="0.25">
      <c r="A46" s="2" t="s">
        <v>140</v>
      </c>
      <c r="B46" s="2">
        <v>30505.19284</v>
      </c>
      <c r="C46" s="2">
        <v>30875.253290000001</v>
      </c>
      <c r="D46" s="2">
        <v>31196.079809999999</v>
      </c>
      <c r="E46" s="2">
        <v>31729.365119999999</v>
      </c>
      <c r="F46" s="2">
        <v>32163.251660000002</v>
      </c>
      <c r="G46" s="2">
        <v>32508.99206</v>
      </c>
      <c r="H46" s="2">
        <v>32479.371220000001</v>
      </c>
      <c r="I46" s="2">
        <v>32327.340209999998</v>
      </c>
      <c r="J46" s="2">
        <v>32185.912830000001</v>
      </c>
      <c r="K46" s="2">
        <v>31925.25059</v>
      </c>
      <c r="L46" s="2">
        <v>31831.331450000001</v>
      </c>
      <c r="M46" s="2">
        <v>31886.314139999999</v>
      </c>
      <c r="N46" s="2">
        <v>32009.554499999998</v>
      </c>
      <c r="O46" s="2">
        <v>32149.132740000001</v>
      </c>
      <c r="P46" s="2">
        <v>32281.47611</v>
      </c>
      <c r="Q46" s="2">
        <v>32432.860990000001</v>
      </c>
      <c r="R46" s="2">
        <v>32591.592079999999</v>
      </c>
      <c r="S46" s="2">
        <v>32745.139589999999</v>
      </c>
      <c r="T46" s="2">
        <v>32886.935080000003</v>
      </c>
      <c r="U46" s="2">
        <v>33008.921569999999</v>
      </c>
      <c r="V46" s="2">
        <v>33104.286979999997</v>
      </c>
      <c r="W46" s="2">
        <v>33168.418100000003</v>
      </c>
      <c r="X46" s="2">
        <v>33198.32836</v>
      </c>
      <c r="Y46" s="2">
        <v>33191.072390000001</v>
      </c>
      <c r="Z46" s="2">
        <v>33143.876669999998</v>
      </c>
      <c r="AA46" s="2">
        <v>33063.195050000002</v>
      </c>
      <c r="AB46" s="2">
        <v>32946.334150000002</v>
      </c>
      <c r="AC46" s="2">
        <v>32789.763650000001</v>
      </c>
      <c r="AD46" s="2">
        <v>32592.513309999998</v>
      </c>
      <c r="AE46" s="2">
        <v>32353.530409999999</v>
      </c>
      <c r="AF46" s="2">
        <v>32072.65309</v>
      </c>
      <c r="AG46" s="2">
        <v>31750.322540000001</v>
      </c>
      <c r="AH46" s="2">
        <v>31386.956289999998</v>
      </c>
      <c r="AI46" s="2">
        <v>30983.407380000001</v>
      </c>
      <c r="AJ46" s="105">
        <v>30540.805329999999</v>
      </c>
      <c r="AK46" s="105">
        <v>30060.536800000002</v>
      </c>
      <c r="AL46" s="105">
        <v>29544.18261</v>
      </c>
      <c r="AM46" s="105">
        <v>28993.239109999999</v>
      </c>
      <c r="AN46" s="105">
        <v>28409.431</v>
      </c>
      <c r="AO46" s="105">
        <v>27794.637480000001</v>
      </c>
      <c r="AP46" s="105">
        <v>27151.688030000001</v>
      </c>
      <c r="AQ46" s="105">
        <v>26482.736830000002</v>
      </c>
      <c r="AR46" s="105">
        <v>25790.149539999999</v>
      </c>
      <c r="AS46" s="105">
        <v>25076.425719999999</v>
      </c>
      <c r="AT46" s="105">
        <v>24344.176810000001</v>
      </c>
    </row>
    <row r="47" spans="1:46" x14ac:dyDescent="0.25">
      <c r="A47" s="2" t="s">
        <v>141</v>
      </c>
      <c r="B47" s="2">
        <v>3.992730082</v>
      </c>
      <c r="C47" s="105">
        <v>5.9852538549999998</v>
      </c>
      <c r="D47" s="105">
        <v>9.5110576640000009</v>
      </c>
      <c r="E47" s="2">
        <v>14.60951878</v>
      </c>
      <c r="F47" s="2">
        <v>20.9824497</v>
      </c>
      <c r="G47" s="2">
        <v>29.538902820000001</v>
      </c>
      <c r="H47" s="2">
        <v>40.612697279999999</v>
      </c>
      <c r="I47" s="2">
        <v>55.119085900000002</v>
      </c>
      <c r="J47" s="2">
        <v>73.898076869999997</v>
      </c>
      <c r="K47" s="2">
        <v>94.766460809999998</v>
      </c>
      <c r="L47" s="2">
        <v>122.1507132</v>
      </c>
      <c r="M47" s="105">
        <v>158.463346</v>
      </c>
      <c r="N47" s="105">
        <v>205.3466311</v>
      </c>
      <c r="O47" s="105">
        <v>264.92649940000001</v>
      </c>
      <c r="P47" s="105">
        <v>339.69142540000001</v>
      </c>
      <c r="Q47" s="105">
        <v>432.3512556</v>
      </c>
      <c r="R47" s="105">
        <v>544.66520509999998</v>
      </c>
      <c r="S47" s="105">
        <v>678.45025820000001</v>
      </c>
      <c r="T47" s="105">
        <v>835.79047509999998</v>
      </c>
      <c r="U47" s="105">
        <v>1018.694869</v>
      </c>
      <c r="V47" s="105">
        <v>1229.2481660000001</v>
      </c>
      <c r="W47" s="105">
        <v>1469.753033</v>
      </c>
      <c r="X47" s="105">
        <v>1742.7740610000001</v>
      </c>
      <c r="Y47" s="105">
        <v>2050.992737</v>
      </c>
      <c r="Z47" s="105">
        <v>2397.2318989999999</v>
      </c>
      <c r="AA47" s="105">
        <v>2783.671382</v>
      </c>
      <c r="AB47" s="105">
        <v>3210.737161</v>
      </c>
      <c r="AC47" s="105">
        <v>3678.4530880000002</v>
      </c>
      <c r="AD47" s="105">
        <v>4187.3643249999996</v>
      </c>
      <c r="AE47" s="105">
        <v>4737.853658</v>
      </c>
      <c r="AF47" s="2">
        <v>5330.4267460000001</v>
      </c>
      <c r="AG47" s="2">
        <v>5965.6624149999998</v>
      </c>
      <c r="AH47" s="2">
        <v>6643.9166100000002</v>
      </c>
      <c r="AI47" s="2">
        <v>7365.5066429999997</v>
      </c>
      <c r="AJ47" s="2">
        <v>8130.6281289999997</v>
      </c>
      <c r="AK47" s="2">
        <v>8939.3236190000007</v>
      </c>
      <c r="AL47" s="2">
        <v>9791.4375139999902</v>
      </c>
      <c r="AM47" s="2">
        <v>10686.337820000001</v>
      </c>
      <c r="AN47" s="2">
        <v>11623.124690000001</v>
      </c>
      <c r="AO47" s="2">
        <v>12600.54997</v>
      </c>
      <c r="AP47" s="2">
        <v>13618.045819999999</v>
      </c>
      <c r="AQ47" s="2">
        <v>14673.831969999999</v>
      </c>
      <c r="AR47" s="2">
        <v>15765.902609999999</v>
      </c>
      <c r="AS47" s="2">
        <v>16891.964940000002</v>
      </c>
      <c r="AT47" s="2">
        <v>18049.453119999998</v>
      </c>
    </row>
    <row r="48" spans="1:46" x14ac:dyDescent="0.25">
      <c r="A48" s="2" t="s">
        <v>142</v>
      </c>
      <c r="B48" s="2">
        <v>1.98409168E-2</v>
      </c>
      <c r="C48" s="105">
        <v>3.1305735000000001E-2</v>
      </c>
      <c r="D48" s="105">
        <v>0.107914053</v>
      </c>
      <c r="E48" s="2">
        <v>0.18171280849999999</v>
      </c>
      <c r="F48" s="2">
        <v>0.26327379820000002</v>
      </c>
      <c r="G48" s="2">
        <v>0.35625366689999999</v>
      </c>
      <c r="H48" s="105">
        <v>0.43641983249999999</v>
      </c>
      <c r="I48" s="105">
        <v>0.51650313969999995</v>
      </c>
      <c r="J48" s="105">
        <v>0.5908355918</v>
      </c>
      <c r="K48" s="105">
        <v>0.71054412820000001</v>
      </c>
      <c r="L48" s="105">
        <v>0.78952852009999996</v>
      </c>
      <c r="M48" s="105">
        <v>0.88655832489999997</v>
      </c>
      <c r="N48" s="105">
        <v>0.99729791180000005</v>
      </c>
      <c r="O48" s="105">
        <v>1.120893844</v>
      </c>
      <c r="P48" s="105">
        <v>1.2575377320000001</v>
      </c>
      <c r="Q48" s="105">
        <v>1.405109919</v>
      </c>
      <c r="R48" s="105">
        <v>1.561428963</v>
      </c>
      <c r="S48" s="105">
        <v>1.7245002840000001</v>
      </c>
      <c r="T48" s="105">
        <v>1.891940036</v>
      </c>
      <c r="U48" s="105">
        <v>2.0616263739999998</v>
      </c>
      <c r="V48" s="105">
        <v>2.2316381289999998</v>
      </c>
      <c r="W48" s="105">
        <v>2.400425539</v>
      </c>
      <c r="X48" s="105">
        <v>2.5667987280000002</v>
      </c>
      <c r="Y48" s="105">
        <v>2.729736715</v>
      </c>
      <c r="Z48" s="105">
        <v>2.888389069</v>
      </c>
      <c r="AA48" s="105">
        <v>3.0410502039999998</v>
      </c>
      <c r="AB48" s="105">
        <v>3.1869213589999998</v>
      </c>
      <c r="AC48" s="105">
        <v>3.3254383719999998</v>
      </c>
      <c r="AD48" s="105">
        <v>3.4564486369999998</v>
      </c>
      <c r="AE48" s="105">
        <v>3.5797594030000002</v>
      </c>
      <c r="AF48" s="105">
        <v>3.6952245540000002</v>
      </c>
      <c r="AG48" s="105">
        <v>3.8027206439999999</v>
      </c>
      <c r="AH48" s="105">
        <v>3.9020141229999998</v>
      </c>
      <c r="AI48" s="105">
        <v>3.99287093</v>
      </c>
      <c r="AJ48" s="105">
        <v>4.0750411729999998</v>
      </c>
      <c r="AK48" s="2">
        <v>4.1482732709999999</v>
      </c>
      <c r="AL48" s="2">
        <v>4.212321319</v>
      </c>
      <c r="AM48" s="2">
        <v>4.2668890939999997</v>
      </c>
      <c r="AN48" s="2">
        <v>4.3117234160000004</v>
      </c>
      <c r="AO48" s="2">
        <v>4.3466064329999998</v>
      </c>
      <c r="AP48" s="2">
        <v>4.3715608589999997</v>
      </c>
      <c r="AQ48" s="2">
        <v>4.3864850239999997</v>
      </c>
      <c r="AR48" s="2">
        <v>4.3913590759999996</v>
      </c>
      <c r="AS48" s="2">
        <v>4.3862334250000004</v>
      </c>
      <c r="AT48" s="2">
        <v>4.3712280769999996</v>
      </c>
    </row>
    <row r="49" spans="1:46" x14ac:dyDescent="0.25">
      <c r="A49" s="2" t="s">
        <v>143</v>
      </c>
      <c r="B49" s="2">
        <v>2373</v>
      </c>
      <c r="C49" s="2">
        <v>2746.3086579999999</v>
      </c>
      <c r="D49" s="2">
        <v>2727.561557</v>
      </c>
      <c r="E49" s="2">
        <v>2966.8344160000001</v>
      </c>
      <c r="F49" s="2">
        <v>2910.6076929999999</v>
      </c>
      <c r="G49" s="2">
        <v>2858.9065139999998</v>
      </c>
      <c r="H49" s="2">
        <v>2513.6343489999999</v>
      </c>
      <c r="I49" s="2">
        <v>2393.213424</v>
      </c>
      <c r="J49" s="2">
        <v>2397.3873619999999</v>
      </c>
      <c r="K49" s="2">
        <v>2270.6972580000001</v>
      </c>
      <c r="L49" s="2">
        <v>2425.2952399999999</v>
      </c>
      <c r="M49" s="2">
        <v>2577.9476239999999</v>
      </c>
      <c r="N49" s="2">
        <v>2663.8806509999999</v>
      </c>
      <c r="O49" s="2">
        <v>2706.1543109999998</v>
      </c>
      <c r="P49" s="2">
        <v>2729.6031750000002</v>
      </c>
      <c r="Q49" s="2">
        <v>2782.65697</v>
      </c>
      <c r="R49" s="2">
        <v>2828.649101</v>
      </c>
      <c r="S49" s="2">
        <v>2866.0296360000002</v>
      </c>
      <c r="T49" s="2">
        <v>2900.193276</v>
      </c>
      <c r="U49" s="2">
        <v>2929.2275049999998</v>
      </c>
      <c r="V49" s="2">
        <v>2953.9822389999999</v>
      </c>
      <c r="W49" s="2">
        <v>2976.5064339999999</v>
      </c>
      <c r="X49" s="2">
        <v>2998.5088009999999</v>
      </c>
      <c r="Y49" s="2">
        <v>3020.1146440000002</v>
      </c>
      <c r="Z49" s="2">
        <v>3041.6166050000002</v>
      </c>
      <c r="AA49" s="2">
        <v>3071.6028849999998</v>
      </c>
      <c r="AB49" s="2">
        <v>3099.8442970000001</v>
      </c>
      <c r="AC49" s="2">
        <v>3124.9252919999999</v>
      </c>
      <c r="AD49" s="2">
        <v>3149.654415</v>
      </c>
      <c r="AE49" s="2">
        <v>3173.7537269999998</v>
      </c>
      <c r="AF49" s="2">
        <v>3198.1847990000001</v>
      </c>
      <c r="AG49" s="2">
        <v>3223.6506300000001</v>
      </c>
      <c r="AH49" s="2">
        <v>3249.9840530000001</v>
      </c>
      <c r="AI49" s="2">
        <v>3277.6421289999998</v>
      </c>
      <c r="AJ49" s="2">
        <v>3306.8707140000001</v>
      </c>
      <c r="AK49" s="2">
        <v>3337.877043</v>
      </c>
      <c r="AL49" s="2">
        <v>3370.76829</v>
      </c>
      <c r="AM49" s="2">
        <v>3405.0945590000001</v>
      </c>
      <c r="AN49" s="2">
        <v>3440.8835789999998</v>
      </c>
      <c r="AO49" s="2">
        <v>3478.0057400000001</v>
      </c>
      <c r="AP49" s="2">
        <v>3518.1407589999999</v>
      </c>
      <c r="AQ49" s="2">
        <v>3559.5768800000001</v>
      </c>
      <c r="AR49" s="2">
        <v>3602.3291800000002</v>
      </c>
      <c r="AS49" s="2">
        <v>3646.27252</v>
      </c>
      <c r="AT49" s="2">
        <v>3691.2619020000002</v>
      </c>
    </row>
    <row r="50" spans="1:46" x14ac:dyDescent="0.25">
      <c r="A50" s="2" t="s">
        <v>144</v>
      </c>
      <c r="B50" s="2">
        <v>2371.447525</v>
      </c>
      <c r="C50" s="2">
        <v>2744.005416</v>
      </c>
      <c r="D50" s="2">
        <v>2723.5699749999999</v>
      </c>
      <c r="E50" s="2">
        <v>2960.9957949999998</v>
      </c>
      <c r="F50" s="2">
        <v>2903.097835</v>
      </c>
      <c r="G50" s="2">
        <v>2848.717185</v>
      </c>
      <c r="H50" s="2">
        <v>2500.2618069999999</v>
      </c>
      <c r="I50" s="2">
        <v>2375.5465140000001</v>
      </c>
      <c r="J50" s="2">
        <v>2374.3189480000001</v>
      </c>
      <c r="K50" s="2">
        <v>2244.078051</v>
      </c>
      <c r="L50" s="2">
        <v>2390.5361659999999</v>
      </c>
      <c r="M50" s="2">
        <v>2532.1290990000002</v>
      </c>
      <c r="N50" s="2">
        <v>2604.6655879999998</v>
      </c>
      <c r="O50" s="2">
        <v>2630.5941600000001</v>
      </c>
      <c r="P50" s="2">
        <v>2634.2214009999998</v>
      </c>
      <c r="Q50" s="2">
        <v>2663.5620100000001</v>
      </c>
      <c r="R50" s="2">
        <v>2682.6891390000001</v>
      </c>
      <c r="S50" s="2">
        <v>2689.8581859999999</v>
      </c>
      <c r="T50" s="2">
        <v>2690.0553730000001</v>
      </c>
      <c r="U50" s="2">
        <v>2681.2810509999999</v>
      </c>
      <c r="V50" s="2">
        <v>2664.1530769999999</v>
      </c>
      <c r="W50" s="2">
        <v>2640.3402310000001</v>
      </c>
      <c r="X50" s="2">
        <v>2611.1101060000001</v>
      </c>
      <c r="Y50" s="2">
        <v>2576.2715280000002</v>
      </c>
      <c r="Z50" s="2">
        <v>2535.7671129999999</v>
      </c>
      <c r="AA50" s="2">
        <v>2498.6083910000002</v>
      </c>
      <c r="AB50" s="2">
        <v>2456.1503950000001</v>
      </c>
      <c r="AC50" s="2">
        <v>2407.3465510000001</v>
      </c>
      <c r="AD50" s="2">
        <v>2354.4822380000001</v>
      </c>
      <c r="AE50" s="2">
        <v>2297.399465</v>
      </c>
      <c r="AF50" s="2">
        <v>2236.9071469999999</v>
      </c>
      <c r="AG50" s="2">
        <v>2173.5957589999998</v>
      </c>
      <c r="AH50" s="2">
        <v>2107.475974</v>
      </c>
      <c r="AI50" s="2">
        <v>2039.0157830000001</v>
      </c>
      <c r="AJ50" s="2">
        <v>1968.5580500000001</v>
      </c>
      <c r="AK50" s="2">
        <v>1896.447846</v>
      </c>
      <c r="AL50" s="2">
        <v>1822.9871880000001</v>
      </c>
      <c r="AM50" s="2">
        <v>1748.2146809999999</v>
      </c>
      <c r="AN50" s="2">
        <v>1672.4750919999999</v>
      </c>
      <c r="AO50" s="2">
        <v>1596.057135</v>
      </c>
      <c r="AP50" s="2">
        <v>1520.057364</v>
      </c>
      <c r="AQ50" s="2">
        <v>1444.0206290000001</v>
      </c>
      <c r="AR50" s="2">
        <v>1368.326086</v>
      </c>
      <c r="AS50" s="2">
        <v>1293.291702</v>
      </c>
      <c r="AT50" s="2">
        <v>1219.2239159999999</v>
      </c>
    </row>
    <row r="51" spans="1:46" x14ac:dyDescent="0.25">
      <c r="A51" s="2" t="s">
        <v>145</v>
      </c>
      <c r="B51" s="105">
        <v>1.186316921</v>
      </c>
      <c r="C51" s="105">
        <v>9.7804256170000006</v>
      </c>
      <c r="D51" s="105">
        <v>61.391995459999997</v>
      </c>
      <c r="E51" s="105">
        <v>63.815928239999998</v>
      </c>
      <c r="F51" s="105">
        <v>74.387210679999995</v>
      </c>
      <c r="G51" s="105">
        <v>88.286715770000001</v>
      </c>
      <c r="H51" s="105">
        <v>83.976326139999998</v>
      </c>
      <c r="I51" s="105">
        <v>88.802343480000005</v>
      </c>
      <c r="J51" s="105">
        <v>89.167223489999998</v>
      </c>
      <c r="K51" s="105">
        <v>129.19494800000001</v>
      </c>
      <c r="L51" s="2">
        <v>104.6091071</v>
      </c>
      <c r="M51" s="2">
        <v>123.497866</v>
      </c>
      <c r="N51" s="2">
        <v>140.1060727</v>
      </c>
      <c r="O51" s="2">
        <v>156.8883524</v>
      </c>
      <c r="P51" s="2">
        <v>174.60596419999999</v>
      </c>
      <c r="Q51" s="2">
        <v>191.45579319999999</v>
      </c>
      <c r="R51" s="2">
        <v>207.2668415</v>
      </c>
      <c r="S51" s="2">
        <v>222.0527677</v>
      </c>
      <c r="T51" s="2">
        <v>235.38714999999999</v>
      </c>
      <c r="U51" s="2">
        <v>247.33021160000001</v>
      </c>
      <c r="V51" s="2">
        <v>257.90962860000002</v>
      </c>
      <c r="W51" s="2">
        <v>267.29858209999998</v>
      </c>
      <c r="X51" s="2">
        <v>275.6838985</v>
      </c>
      <c r="Y51" s="2">
        <v>283.12521770000001</v>
      </c>
      <c r="Z51" s="2">
        <v>289.69373450000001</v>
      </c>
      <c r="AA51" s="2">
        <v>294.66741739999998</v>
      </c>
      <c r="AB51" s="2">
        <v>298.65307309999997</v>
      </c>
      <c r="AC51" s="2">
        <v>301.78565120000002</v>
      </c>
      <c r="AD51" s="2">
        <v>304.35221000000001</v>
      </c>
      <c r="AE51" s="2">
        <v>306.31211309999998</v>
      </c>
      <c r="AF51" s="2">
        <v>307.68997560000003</v>
      </c>
      <c r="AG51" s="2">
        <v>308.49454009999999</v>
      </c>
      <c r="AH51" s="2">
        <v>308.63222930000001</v>
      </c>
      <c r="AI51" s="2">
        <v>308.08836350000001</v>
      </c>
      <c r="AJ51" s="2">
        <v>306.83627410000003</v>
      </c>
      <c r="AK51" s="2">
        <v>304.85938179999999</v>
      </c>
      <c r="AL51" s="2">
        <v>302.14676750000001</v>
      </c>
      <c r="AM51" s="2">
        <v>298.64412390000001</v>
      </c>
      <c r="AN51" s="2">
        <v>294.36701859999999</v>
      </c>
      <c r="AO51" s="2">
        <v>289.32761099999999</v>
      </c>
      <c r="AP51" s="2">
        <v>283.70053089999999</v>
      </c>
      <c r="AQ51" s="2">
        <v>277.38998459999999</v>
      </c>
      <c r="AR51" s="2">
        <v>270.45368079999997</v>
      </c>
      <c r="AS51" s="2">
        <v>262.94527890000001</v>
      </c>
      <c r="AT51" s="2">
        <v>254.9221957</v>
      </c>
    </row>
    <row r="52" spans="1:46" x14ac:dyDescent="0.25">
      <c r="A52" s="2" t="s">
        <v>146</v>
      </c>
      <c r="B52" s="2">
        <v>427.07409150000001</v>
      </c>
      <c r="C52" s="2">
        <v>497.8155466</v>
      </c>
      <c r="D52" s="2">
        <v>512.40816229999996</v>
      </c>
      <c r="E52" s="2">
        <v>563.90695270000003</v>
      </c>
      <c r="F52" s="2">
        <v>546.5343057</v>
      </c>
      <c r="G52" s="2">
        <v>532.43528779999997</v>
      </c>
      <c r="H52" s="2">
        <v>468.33594859999999</v>
      </c>
      <c r="I52" s="2">
        <v>450.68645179999999</v>
      </c>
      <c r="J52" s="2">
        <v>465.24381190000003</v>
      </c>
      <c r="K52" s="2">
        <v>422.8069496</v>
      </c>
      <c r="L52" s="2">
        <v>464.51448499999998</v>
      </c>
      <c r="M52" s="2">
        <v>494.2220787</v>
      </c>
      <c r="N52" s="2">
        <v>509.87552979999998</v>
      </c>
      <c r="O52" s="2">
        <v>516.3286081</v>
      </c>
      <c r="P52" s="2">
        <v>518.41604770000004</v>
      </c>
      <c r="Q52" s="2">
        <v>526.31333370000004</v>
      </c>
      <c r="R52" s="2">
        <v>532.01857470000004</v>
      </c>
      <c r="S52" s="2">
        <v>535.16369320000001</v>
      </c>
      <c r="T52" s="2">
        <v>536.73225209999998</v>
      </c>
      <c r="U52" s="2">
        <v>536.18069390000005</v>
      </c>
      <c r="V52" s="2">
        <v>533.6536807</v>
      </c>
      <c r="W52" s="2">
        <v>529.51997779999999</v>
      </c>
      <c r="X52" s="2">
        <v>524.07664850000003</v>
      </c>
      <c r="Y52" s="2">
        <v>517.32755999999995</v>
      </c>
      <c r="Z52" s="2">
        <v>509.29864830000002</v>
      </c>
      <c r="AA52" s="2">
        <v>502.27099600000003</v>
      </c>
      <c r="AB52" s="2">
        <v>494.11506889999998</v>
      </c>
      <c r="AC52" s="2">
        <v>484.64578979999999</v>
      </c>
      <c r="AD52" s="2">
        <v>474.31021099999998</v>
      </c>
      <c r="AE52" s="2">
        <v>463.06912890000001</v>
      </c>
      <c r="AF52" s="2">
        <v>451.07283480000001</v>
      </c>
      <c r="AG52" s="2">
        <v>438.43367690000002</v>
      </c>
      <c r="AH52" s="2">
        <v>425.146185</v>
      </c>
      <c r="AI52" s="2">
        <v>411.3018975</v>
      </c>
      <c r="AJ52" s="2">
        <v>396.9695759</v>
      </c>
      <c r="AK52" s="2">
        <v>382.22096140000002</v>
      </c>
      <c r="AL52" s="2">
        <v>367.12192570000002</v>
      </c>
      <c r="AM52" s="2">
        <v>351.6863161</v>
      </c>
      <c r="AN52" s="2">
        <v>335.99272389999999</v>
      </c>
      <c r="AO52" s="2">
        <v>320.10923650000001</v>
      </c>
      <c r="AP52" s="2">
        <v>304.26662959999999</v>
      </c>
      <c r="AQ52" s="2">
        <v>288.38479669999998</v>
      </c>
      <c r="AR52" s="2">
        <v>272.5509328</v>
      </c>
      <c r="AS52" s="2">
        <v>256.83963799999998</v>
      </c>
      <c r="AT52" s="2">
        <v>241.32272370000001</v>
      </c>
    </row>
    <row r="53" spans="1:46" x14ac:dyDescent="0.25">
      <c r="A53" s="2" t="s">
        <v>147</v>
      </c>
      <c r="B53" s="2">
        <v>673.82801099999995</v>
      </c>
      <c r="C53" s="2">
        <v>780.01926330000003</v>
      </c>
      <c r="D53" s="2">
        <v>762.66144120000001</v>
      </c>
      <c r="E53" s="2">
        <v>832.04665809999995</v>
      </c>
      <c r="F53" s="2">
        <v>816.80825500000003</v>
      </c>
      <c r="G53" s="2">
        <v>804.63566600000001</v>
      </c>
      <c r="H53" s="2">
        <v>710.59442060000003</v>
      </c>
      <c r="I53" s="2">
        <v>678.77558420000003</v>
      </c>
      <c r="J53" s="2">
        <v>682.51216469999997</v>
      </c>
      <c r="K53" s="2">
        <v>632.15156979999995</v>
      </c>
      <c r="L53" s="2">
        <v>683.25004679999995</v>
      </c>
      <c r="M53" s="2">
        <v>721.94834179999998</v>
      </c>
      <c r="N53" s="2">
        <v>740.47129589999997</v>
      </c>
      <c r="O53" s="2">
        <v>745.11728259999995</v>
      </c>
      <c r="P53" s="2">
        <v>742.89310350000005</v>
      </c>
      <c r="Q53" s="2">
        <v>748.50563399999999</v>
      </c>
      <c r="R53" s="2">
        <v>751.15112710000005</v>
      </c>
      <c r="S53" s="2">
        <v>750.32174850000001</v>
      </c>
      <c r="T53" s="2">
        <v>747.60472159999995</v>
      </c>
      <c r="U53" s="2">
        <v>742.38663959999997</v>
      </c>
      <c r="V53" s="2">
        <v>734.87062939999998</v>
      </c>
      <c r="W53" s="2">
        <v>725.53782120000005</v>
      </c>
      <c r="X53" s="2">
        <v>714.74311969999997</v>
      </c>
      <c r="Y53" s="2">
        <v>702.43094059999999</v>
      </c>
      <c r="Z53" s="2">
        <v>688.57820260000005</v>
      </c>
      <c r="AA53" s="2">
        <v>676.13023750000002</v>
      </c>
      <c r="AB53" s="2">
        <v>662.30082059999995</v>
      </c>
      <c r="AC53" s="2">
        <v>646.74584170000003</v>
      </c>
      <c r="AD53" s="2">
        <v>630.07684859999995</v>
      </c>
      <c r="AE53" s="2">
        <v>612.2550761</v>
      </c>
      <c r="AF53" s="2">
        <v>593.51638920000005</v>
      </c>
      <c r="AG53" s="2">
        <v>574.03672879999999</v>
      </c>
      <c r="AH53" s="2">
        <v>553.8455927</v>
      </c>
      <c r="AI53" s="2">
        <v>533.09119529999998</v>
      </c>
      <c r="AJ53" s="2">
        <v>511.88846439999998</v>
      </c>
      <c r="AK53" s="2">
        <v>490.35129139999998</v>
      </c>
      <c r="AL53" s="2">
        <v>468.57977010000002</v>
      </c>
      <c r="AM53" s="2">
        <v>446.60694030000002</v>
      </c>
      <c r="AN53" s="2">
        <v>424.53933819999997</v>
      </c>
      <c r="AO53" s="2">
        <v>402.4675517</v>
      </c>
      <c r="AP53" s="2">
        <v>380.68092910000001</v>
      </c>
      <c r="AQ53" s="2">
        <v>359.07402020000001</v>
      </c>
      <c r="AR53" s="2">
        <v>337.7508699</v>
      </c>
      <c r="AS53" s="2">
        <v>316.79763270000001</v>
      </c>
      <c r="AT53" s="2">
        <v>296.2954441</v>
      </c>
    </row>
    <row r="54" spans="1:46" x14ac:dyDescent="0.25">
      <c r="A54" s="2" t="s">
        <v>148</v>
      </c>
      <c r="B54" s="2">
        <v>664.33747570000003</v>
      </c>
      <c r="C54" s="2">
        <v>766.93277899999998</v>
      </c>
      <c r="D54" s="2">
        <v>748.62718459999996</v>
      </c>
      <c r="E54" s="2">
        <v>814.64605770000003</v>
      </c>
      <c r="F54" s="2">
        <v>798.43471639999996</v>
      </c>
      <c r="G54" s="2">
        <v>780.59380769999996</v>
      </c>
      <c r="H54" s="2">
        <v>681.5931842</v>
      </c>
      <c r="I54" s="2">
        <v>646.92403320000005</v>
      </c>
      <c r="J54" s="2">
        <v>648.17391009999994</v>
      </c>
      <c r="K54" s="2">
        <v>603.06490289999999</v>
      </c>
      <c r="L54" s="2">
        <v>649.20486819999996</v>
      </c>
      <c r="M54" s="2">
        <v>683.64029349999998</v>
      </c>
      <c r="N54" s="2">
        <v>699.05635619999998</v>
      </c>
      <c r="O54" s="2">
        <v>701.07626900000002</v>
      </c>
      <c r="P54" s="2">
        <v>696.3553197</v>
      </c>
      <c r="Q54" s="2">
        <v>699.01544609999996</v>
      </c>
      <c r="R54" s="2">
        <v>699.0119803</v>
      </c>
      <c r="S54" s="2">
        <v>695.8641318</v>
      </c>
      <c r="T54" s="2">
        <v>691.1521937</v>
      </c>
      <c r="U54" s="2">
        <v>684.33574869999995</v>
      </c>
      <c r="V54" s="2">
        <v>675.59795240000005</v>
      </c>
      <c r="W54" s="2">
        <v>665.36646629999996</v>
      </c>
      <c r="X54" s="2">
        <v>653.94296410000004</v>
      </c>
      <c r="Y54" s="2">
        <v>641.25047619999998</v>
      </c>
      <c r="Z54" s="2">
        <v>627.24413549999997</v>
      </c>
      <c r="AA54" s="2">
        <v>614.64190359999998</v>
      </c>
      <c r="AB54" s="2">
        <v>600.85847760000001</v>
      </c>
      <c r="AC54" s="2">
        <v>585.53987359999996</v>
      </c>
      <c r="AD54" s="2">
        <v>569.24536760000001</v>
      </c>
      <c r="AE54" s="2">
        <v>551.94604960000004</v>
      </c>
      <c r="AF54" s="2">
        <v>533.87040320000006</v>
      </c>
      <c r="AG54" s="2">
        <v>515.18875679999996</v>
      </c>
      <c r="AH54" s="2">
        <v>495.94253090000001</v>
      </c>
      <c r="AI54" s="2">
        <v>476.2758485</v>
      </c>
      <c r="AJ54" s="2">
        <v>456.30098349999997</v>
      </c>
      <c r="AK54" s="2">
        <v>436.1268139</v>
      </c>
      <c r="AL54" s="2">
        <v>415.84703239999999</v>
      </c>
      <c r="AM54" s="2">
        <v>395.49506059999999</v>
      </c>
      <c r="AN54" s="2">
        <v>375.16585570000001</v>
      </c>
      <c r="AO54" s="2">
        <v>354.93899440000001</v>
      </c>
      <c r="AP54" s="2">
        <v>335.0670849</v>
      </c>
      <c r="AQ54" s="2">
        <v>315.45306790000001</v>
      </c>
      <c r="AR54" s="2">
        <v>296.18428030000001</v>
      </c>
      <c r="AS54" s="2">
        <v>277.33153629999998</v>
      </c>
      <c r="AT54" s="2">
        <v>258.96068880000001</v>
      </c>
    </row>
    <row r="55" spans="1:46" x14ac:dyDescent="0.25">
      <c r="A55" s="2" t="s">
        <v>149</v>
      </c>
      <c r="B55" s="2">
        <v>427.07409150000001</v>
      </c>
      <c r="C55" s="2">
        <v>489.7622733</v>
      </c>
      <c r="D55" s="2">
        <v>464.48474920000001</v>
      </c>
      <c r="E55" s="2">
        <v>501.78979620000001</v>
      </c>
      <c r="F55" s="2">
        <v>487.75807259999999</v>
      </c>
      <c r="G55" s="2">
        <v>472.55992120000002</v>
      </c>
      <c r="H55" s="2">
        <v>412.93411689999999</v>
      </c>
      <c r="I55" s="2">
        <v>380.29966350000001</v>
      </c>
      <c r="J55" s="2">
        <v>370.31350689999999</v>
      </c>
      <c r="K55" s="2">
        <v>345.93889539999998</v>
      </c>
      <c r="L55" s="2">
        <v>370.6417113</v>
      </c>
      <c r="M55" s="2">
        <v>387.68044459999999</v>
      </c>
      <c r="N55" s="2">
        <v>394.2336037</v>
      </c>
      <c r="O55" s="2">
        <v>393.01726839999998</v>
      </c>
      <c r="P55" s="2">
        <v>387.8177657</v>
      </c>
      <c r="Q55" s="2">
        <v>386.69886480000002</v>
      </c>
      <c r="R55" s="2">
        <v>384.32185980000003</v>
      </c>
      <c r="S55" s="2">
        <v>380.40294540000002</v>
      </c>
      <c r="T55" s="2">
        <v>375.88867069999998</v>
      </c>
      <c r="U55" s="2">
        <v>370.51243849999997</v>
      </c>
      <c r="V55" s="2">
        <v>364.34729290000001</v>
      </c>
      <c r="W55" s="2">
        <v>357.5910768</v>
      </c>
      <c r="X55" s="2">
        <v>350.36892030000001</v>
      </c>
      <c r="Y55" s="2">
        <v>342.60511029999998</v>
      </c>
      <c r="Z55" s="2">
        <v>334.24717980000003</v>
      </c>
      <c r="AA55" s="2">
        <v>326.70218340000002</v>
      </c>
      <c r="AB55" s="2">
        <v>318.60980749999999</v>
      </c>
      <c r="AC55" s="2">
        <v>309.74834349999998</v>
      </c>
      <c r="AD55" s="2">
        <v>300.4201845</v>
      </c>
      <c r="AE55" s="2">
        <v>290.61601710000002</v>
      </c>
      <c r="AF55" s="2">
        <v>280.46842800000002</v>
      </c>
      <c r="AG55" s="2">
        <v>270.07472840000003</v>
      </c>
      <c r="AH55" s="2">
        <v>259.4651101</v>
      </c>
      <c r="AI55" s="2">
        <v>248.7194317</v>
      </c>
      <c r="AJ55" s="2">
        <v>237.89836589999999</v>
      </c>
      <c r="AK55" s="2">
        <v>227.05831359999999</v>
      </c>
      <c r="AL55" s="2">
        <v>216.24523859999999</v>
      </c>
      <c r="AM55" s="2">
        <v>205.47271319999999</v>
      </c>
      <c r="AN55" s="2">
        <v>194.78401070000001</v>
      </c>
      <c r="AO55" s="2">
        <v>184.2136955</v>
      </c>
      <c r="AP55" s="2">
        <v>173.88538199999999</v>
      </c>
      <c r="AQ55" s="2">
        <v>163.74088889999999</v>
      </c>
      <c r="AR55" s="2">
        <v>153.8178733</v>
      </c>
      <c r="AS55" s="2">
        <v>144.145565</v>
      </c>
      <c r="AT55" s="2">
        <v>134.75087199999999</v>
      </c>
    </row>
    <row r="56" spans="1:46" x14ac:dyDescent="0.25">
      <c r="A56" s="2" t="s">
        <v>150</v>
      </c>
      <c r="B56" s="2">
        <v>142.35803050000001</v>
      </c>
      <c r="C56" s="2">
        <v>160.7053885</v>
      </c>
      <c r="D56" s="2">
        <v>143.42318220000001</v>
      </c>
      <c r="E56" s="2">
        <v>152.4803446</v>
      </c>
      <c r="F56" s="2">
        <v>148.26214060000001</v>
      </c>
      <c r="G56" s="2">
        <v>141.8602004</v>
      </c>
      <c r="H56" s="2">
        <v>119.8987499</v>
      </c>
      <c r="I56" s="2">
        <v>109.2429762</v>
      </c>
      <c r="J56" s="2">
        <v>100.77295340000001</v>
      </c>
      <c r="K56" s="2">
        <v>93.880601630000001</v>
      </c>
      <c r="L56" s="2">
        <v>100.29784050000001</v>
      </c>
      <c r="M56" s="2">
        <v>103.3259959</v>
      </c>
      <c r="N56" s="2">
        <v>103.7173344</v>
      </c>
      <c r="O56" s="2">
        <v>101.9579671</v>
      </c>
      <c r="P56" s="2">
        <v>99.088221500000003</v>
      </c>
      <c r="Q56" s="2">
        <v>97.35779196</v>
      </c>
      <c r="R56" s="2">
        <v>95.467436960000001</v>
      </c>
      <c r="S56" s="2">
        <v>93.328249810000003</v>
      </c>
      <c r="T56" s="2">
        <v>91.209190930000005</v>
      </c>
      <c r="U56" s="2">
        <v>89.039956059999994</v>
      </c>
      <c r="V56" s="2">
        <v>86.817808290000002</v>
      </c>
      <c r="W56" s="2">
        <v>84.569039360000005</v>
      </c>
      <c r="X56" s="2">
        <v>82.302706580000006</v>
      </c>
      <c r="Y56" s="2">
        <v>79.983287840000003</v>
      </c>
      <c r="Z56" s="2">
        <v>77.584700789999999</v>
      </c>
      <c r="AA56" s="2">
        <v>75.438525339999998</v>
      </c>
      <c r="AB56" s="2">
        <v>73.211889400000004</v>
      </c>
      <c r="AC56" s="2">
        <v>70.839790059999999</v>
      </c>
      <c r="AD56" s="2">
        <v>68.392791389999999</v>
      </c>
      <c r="AE56" s="2">
        <v>65.870164509999995</v>
      </c>
      <c r="AF56" s="2">
        <v>63.305267100000002</v>
      </c>
      <c r="AG56" s="2">
        <v>60.721650850000003</v>
      </c>
      <c r="AH56" s="2">
        <v>58.127480949999999</v>
      </c>
      <c r="AI56" s="2">
        <v>55.540497019999997</v>
      </c>
      <c r="AJ56" s="2">
        <v>52.973140690000001</v>
      </c>
      <c r="AK56" s="2">
        <v>50.436010799999998</v>
      </c>
      <c r="AL56" s="2">
        <v>47.936656309999996</v>
      </c>
      <c r="AM56" s="2">
        <v>45.475132950000003</v>
      </c>
      <c r="AN56" s="2">
        <v>43.057622340000002</v>
      </c>
      <c r="AO56" s="2">
        <v>40.688336870000001</v>
      </c>
      <c r="AP56" s="2">
        <v>38.391157020000001</v>
      </c>
      <c r="AQ56" s="2">
        <v>36.149963200000002</v>
      </c>
      <c r="AR56" s="2">
        <v>33.970038469999999</v>
      </c>
      <c r="AS56" s="2">
        <v>31.855042099999999</v>
      </c>
      <c r="AT56" s="2">
        <v>29.808375040000001</v>
      </c>
    </row>
    <row r="57" spans="1:46" x14ac:dyDescent="0.25">
      <c r="A57" s="2" t="s">
        <v>151</v>
      </c>
      <c r="B57" s="2">
        <v>35.58950763</v>
      </c>
      <c r="C57" s="2">
        <v>38.989739499999999</v>
      </c>
      <c r="D57" s="2">
        <v>30.5732602</v>
      </c>
      <c r="E57" s="2">
        <v>32.310057049999998</v>
      </c>
      <c r="F57" s="2">
        <v>30.91313371</v>
      </c>
      <c r="G57" s="105">
        <v>28.34558651</v>
      </c>
      <c r="H57" s="2">
        <v>22.929060539999998</v>
      </c>
      <c r="I57" s="2">
        <v>20.815461809999999</v>
      </c>
      <c r="J57" s="2">
        <v>18.135377250000001</v>
      </c>
      <c r="K57" s="2">
        <v>17.04018379</v>
      </c>
      <c r="L57" s="2">
        <v>18.018106719999999</v>
      </c>
      <c r="M57" s="2">
        <v>17.814078160000001</v>
      </c>
      <c r="N57" s="2">
        <v>17.205394999999999</v>
      </c>
      <c r="O57" s="2">
        <v>16.208411999999999</v>
      </c>
      <c r="P57" s="2">
        <v>15.04497875</v>
      </c>
      <c r="Q57" s="2">
        <v>14.215145619999999</v>
      </c>
      <c r="R57" s="2">
        <v>13.451318929999999</v>
      </c>
      <c r="S57" s="2">
        <v>12.724649339999999</v>
      </c>
      <c r="T57" s="2">
        <v>12.08119407</v>
      </c>
      <c r="U57" s="2">
        <v>11.495362650000001</v>
      </c>
      <c r="V57" s="2">
        <v>10.956084560000001</v>
      </c>
      <c r="W57" s="2">
        <v>10.457267460000001</v>
      </c>
      <c r="X57" s="2">
        <v>9.9918480160000005</v>
      </c>
      <c r="Y57" s="2">
        <v>9.5489351429999996</v>
      </c>
      <c r="Z57" s="2">
        <v>9.1205112479999997</v>
      </c>
      <c r="AA57" s="2">
        <v>8.7571279129999997</v>
      </c>
      <c r="AB57" s="2">
        <v>8.4012581940000004</v>
      </c>
      <c r="AC57" s="2">
        <v>8.0412609839999902</v>
      </c>
      <c r="AD57" s="2">
        <v>7.6846247090000004</v>
      </c>
      <c r="AE57" s="2">
        <v>7.330915858</v>
      </c>
      <c r="AF57" s="2">
        <v>6.9838487220000003</v>
      </c>
      <c r="AG57" s="2">
        <v>6.6456769600000003</v>
      </c>
      <c r="AH57" s="2">
        <v>6.3168449820000001</v>
      </c>
      <c r="AI57" s="2">
        <v>5.9985494709999996</v>
      </c>
      <c r="AJ57" s="2">
        <v>5.6912451009999998</v>
      </c>
      <c r="AK57" s="2">
        <v>5.3950735979999997</v>
      </c>
      <c r="AL57" s="2">
        <v>5.1097971759999998</v>
      </c>
      <c r="AM57" s="2">
        <v>4.8343940969999997</v>
      </c>
      <c r="AN57" s="2">
        <v>4.568522669</v>
      </c>
      <c r="AO57" s="2">
        <v>4.3117091529999998</v>
      </c>
      <c r="AP57" s="2">
        <v>4.0656504409999998</v>
      </c>
      <c r="AQ57" s="2">
        <v>3.827907529</v>
      </c>
      <c r="AR57" s="2">
        <v>3.598410039</v>
      </c>
      <c r="AS57" s="2">
        <v>3.377009342</v>
      </c>
      <c r="AT57" s="2">
        <v>3.1636167579999999</v>
      </c>
    </row>
    <row r="58" spans="1:46" x14ac:dyDescent="0.25">
      <c r="A58" s="2" t="s">
        <v>152</v>
      </c>
      <c r="B58" s="105">
        <v>1.55247523</v>
      </c>
      <c r="C58" s="105">
        <v>2.3032420669999998</v>
      </c>
      <c r="D58" s="105">
        <v>3.9915823189999999</v>
      </c>
      <c r="E58" s="105">
        <v>5.8386212430000004</v>
      </c>
      <c r="F58" s="105">
        <v>7.5098584510000004</v>
      </c>
      <c r="G58" s="105">
        <v>10.18932858</v>
      </c>
      <c r="H58" s="2">
        <v>13.372541760000001</v>
      </c>
      <c r="I58" s="2">
        <v>17.666909799999999</v>
      </c>
      <c r="J58" s="105">
        <v>23.068414000000001</v>
      </c>
      <c r="K58" s="2">
        <v>26.619207039999999</v>
      </c>
      <c r="L58" s="2">
        <v>34.759074249999998</v>
      </c>
      <c r="M58" s="2">
        <v>45.818524869999997</v>
      </c>
      <c r="N58" s="2">
        <v>59.215063020000002</v>
      </c>
      <c r="O58" s="2">
        <v>75.560150820000004</v>
      </c>
      <c r="P58" s="2">
        <v>95.381774230000005</v>
      </c>
      <c r="Q58" s="2">
        <v>119.09496059999999</v>
      </c>
      <c r="R58" s="2">
        <v>145.95996160000001</v>
      </c>
      <c r="S58" s="2">
        <v>176.1714504</v>
      </c>
      <c r="T58" s="2">
        <v>210.1379024</v>
      </c>
      <c r="U58" s="2">
        <v>247.94645410000001</v>
      </c>
      <c r="V58" s="2">
        <v>289.82916219999998</v>
      </c>
      <c r="W58" s="2">
        <v>336.16620319999998</v>
      </c>
      <c r="X58" s="2">
        <v>387.39869549999997</v>
      </c>
      <c r="Y58" s="2">
        <v>443.8431167</v>
      </c>
      <c r="Z58" s="2">
        <v>505.84949189999998</v>
      </c>
      <c r="AA58" s="2">
        <v>572.99449430000004</v>
      </c>
      <c r="AB58" s="2">
        <v>643.69390180000005</v>
      </c>
      <c r="AC58" s="2">
        <v>717.57874140000001</v>
      </c>
      <c r="AD58" s="2">
        <v>795.17217730000004</v>
      </c>
      <c r="AE58" s="2">
        <v>876.35426159999997</v>
      </c>
      <c r="AF58" s="2">
        <v>961.27765260000001</v>
      </c>
      <c r="AG58" s="2">
        <v>1050.054871</v>
      </c>
      <c r="AH58" s="2">
        <v>1142.508079</v>
      </c>
      <c r="AI58" s="2">
        <v>1238.626346</v>
      </c>
      <c r="AJ58" s="2">
        <v>1338.312664</v>
      </c>
      <c r="AK58" s="2">
        <v>1441.429196</v>
      </c>
      <c r="AL58" s="2">
        <v>1547.7811019999999</v>
      </c>
      <c r="AM58" s="2">
        <v>1656.879878</v>
      </c>
      <c r="AN58" s="2">
        <v>1768.4084869999999</v>
      </c>
      <c r="AO58" s="2">
        <v>1881.948605</v>
      </c>
      <c r="AP58" s="2">
        <v>1998.0833950000001</v>
      </c>
      <c r="AQ58" s="2">
        <v>2115.556251</v>
      </c>
      <c r="AR58" s="2">
        <v>2234.0030940000001</v>
      </c>
      <c r="AS58" s="2">
        <v>2352.9808170000001</v>
      </c>
      <c r="AT58" s="2">
        <v>2472.0379859999998</v>
      </c>
    </row>
    <row r="59" spans="1:46" x14ac:dyDescent="0.25">
      <c r="A59" s="2" t="s">
        <v>153</v>
      </c>
      <c r="B59" s="105">
        <v>4.6236375700000002E-3</v>
      </c>
      <c r="C59" s="105">
        <v>1.27762417E-2</v>
      </c>
      <c r="D59" s="105">
        <v>3.27620811E-2</v>
      </c>
      <c r="E59" s="105">
        <v>6.9863655100000005E-2</v>
      </c>
      <c r="F59" s="105">
        <v>0.1036736784</v>
      </c>
      <c r="G59" s="105">
        <v>0.15621052939999999</v>
      </c>
      <c r="H59" s="105">
        <v>0.21729118519999999</v>
      </c>
      <c r="I59" s="105">
        <v>0.3112274538</v>
      </c>
      <c r="J59" s="105">
        <v>0.45870920539999999</v>
      </c>
      <c r="K59" s="105">
        <v>0.5649227215</v>
      </c>
      <c r="L59" s="2">
        <v>0.78594622579999995</v>
      </c>
      <c r="M59" s="2">
        <v>1.1283476809999999</v>
      </c>
      <c r="N59" s="2">
        <v>1.593560895</v>
      </c>
      <c r="O59" s="2">
        <v>2.2176639950000001</v>
      </c>
      <c r="P59" s="2">
        <v>3.0497383889999998</v>
      </c>
      <c r="Q59" s="2">
        <v>4.1371275159999996</v>
      </c>
      <c r="R59" s="2">
        <v>5.4874515930000003</v>
      </c>
      <c r="S59" s="2">
        <v>7.1353572620000003</v>
      </c>
      <c r="T59" s="2">
        <v>9.1239791700000001</v>
      </c>
      <c r="U59" s="2">
        <v>11.48352534</v>
      </c>
      <c r="V59" s="2">
        <v>14.25094515</v>
      </c>
      <c r="W59" s="2">
        <v>17.472951850000001</v>
      </c>
      <c r="X59" s="2">
        <v>21.203893579999999</v>
      </c>
      <c r="Y59" s="2">
        <v>25.49747138</v>
      </c>
      <c r="Z59" s="2">
        <v>30.415666049999999</v>
      </c>
      <c r="AA59" s="2">
        <v>35.974947370000002</v>
      </c>
      <c r="AB59" s="2">
        <v>42.117883519999999</v>
      </c>
      <c r="AC59" s="2">
        <v>48.85614142</v>
      </c>
      <c r="AD59" s="2">
        <v>56.265180819999998</v>
      </c>
      <c r="AE59" s="2">
        <v>64.379657719999997</v>
      </c>
      <c r="AF59" s="2">
        <v>73.257417880000006</v>
      </c>
      <c r="AG59" s="2">
        <v>82.953116300000005</v>
      </c>
      <c r="AH59" s="2">
        <v>93.500962430000001</v>
      </c>
      <c r="AI59" s="2">
        <v>104.9471511</v>
      </c>
      <c r="AJ59" s="2">
        <v>117.3296175</v>
      </c>
      <c r="AK59" s="2">
        <v>130.68254250000001</v>
      </c>
      <c r="AL59" s="2">
        <v>145.03009320000001</v>
      </c>
      <c r="AM59" s="2">
        <v>160.36770340000001</v>
      </c>
      <c r="AN59" s="2">
        <v>176.70211879999999</v>
      </c>
      <c r="AO59" s="2">
        <v>194.0260031</v>
      </c>
      <c r="AP59" s="2">
        <v>212.43655050000001</v>
      </c>
      <c r="AQ59" s="2">
        <v>231.83620139999999</v>
      </c>
      <c r="AR59" s="2">
        <v>252.21454410000001</v>
      </c>
      <c r="AS59" s="2">
        <v>273.54938620000001</v>
      </c>
      <c r="AT59" s="2">
        <v>295.81196390000002</v>
      </c>
    </row>
    <row r="60" spans="1:46" x14ac:dyDescent="0.25">
      <c r="A60" s="2" t="s">
        <v>154</v>
      </c>
      <c r="B60" s="105">
        <v>1.05988E-2</v>
      </c>
      <c r="C60" s="105">
        <v>1.93167253E-2</v>
      </c>
      <c r="D60" s="105">
        <v>3.9849252299999999E-2</v>
      </c>
      <c r="E60" s="105">
        <v>7.1261655399999999E-2</v>
      </c>
      <c r="F60" s="105">
        <v>9.9719295799999996E-2</v>
      </c>
      <c r="G60" s="105">
        <v>0.14429781050000001</v>
      </c>
      <c r="H60" s="105">
        <v>0.1964436645</v>
      </c>
      <c r="I60" s="105">
        <v>0.27335241840000002</v>
      </c>
      <c r="J60" s="105">
        <v>0.3866062676</v>
      </c>
      <c r="K60" s="105">
        <v>0.46612990510000002</v>
      </c>
      <c r="L60" s="2">
        <v>0.63561937739999996</v>
      </c>
      <c r="M60" s="2">
        <v>0.88896236200000001</v>
      </c>
      <c r="N60" s="2">
        <v>1.2229449219999999</v>
      </c>
      <c r="O60" s="2">
        <v>1.6601278049999999</v>
      </c>
      <c r="P60" s="2">
        <v>2.2291678039999998</v>
      </c>
      <c r="Q60" s="2">
        <v>2.9564488799999999</v>
      </c>
      <c r="R60" s="2">
        <v>3.8392918310000002</v>
      </c>
      <c r="S60" s="2">
        <v>4.894847961</v>
      </c>
      <c r="T60" s="2">
        <v>6.1456910760000003</v>
      </c>
      <c r="U60" s="2">
        <v>7.6051464260000001</v>
      </c>
      <c r="V60" s="2">
        <v>9.2906704960000006</v>
      </c>
      <c r="W60" s="2">
        <v>11.225347340000001</v>
      </c>
      <c r="X60" s="2">
        <v>13.436063580000001</v>
      </c>
      <c r="Y60" s="2">
        <v>15.94783636</v>
      </c>
      <c r="Z60" s="2">
        <v>18.789256380000001</v>
      </c>
      <c r="AA60" s="2">
        <v>21.96000926</v>
      </c>
      <c r="AB60" s="2">
        <v>25.414178979999999</v>
      </c>
      <c r="AC60" s="2">
        <v>29.148558820000002</v>
      </c>
      <c r="AD60" s="2">
        <v>33.196762309999997</v>
      </c>
      <c r="AE60" s="2">
        <v>37.566712330000001</v>
      </c>
      <c r="AF60" s="2">
        <v>42.278408120000002</v>
      </c>
      <c r="AG60" s="2">
        <v>47.349051109999998</v>
      </c>
      <c r="AH60" s="2">
        <v>52.782754220000001</v>
      </c>
      <c r="AI60" s="2">
        <v>58.589656210000001</v>
      </c>
      <c r="AJ60" s="2">
        <v>64.774442859999894</v>
      </c>
      <c r="AK60" s="2">
        <v>71.33875046</v>
      </c>
      <c r="AL60" s="2">
        <v>78.278651670000002</v>
      </c>
      <c r="AM60" s="2">
        <v>85.574031939999998</v>
      </c>
      <c r="AN60" s="2">
        <v>93.210899240000003</v>
      </c>
      <c r="AO60" s="2">
        <v>101.1677452</v>
      </c>
      <c r="AP60" s="2">
        <v>109.47646659999999</v>
      </c>
      <c r="AQ60" s="2">
        <v>118.0675502</v>
      </c>
      <c r="AR60" s="2">
        <v>126.9171006</v>
      </c>
      <c r="AS60" s="2">
        <v>135.99504920000001</v>
      </c>
      <c r="AT60" s="2">
        <v>145.26839810000001</v>
      </c>
    </row>
    <row r="61" spans="1:46" x14ac:dyDescent="0.25">
      <c r="A61" s="2" t="s">
        <v>155</v>
      </c>
      <c r="B61" s="105">
        <v>4.3391060299999999E-2</v>
      </c>
      <c r="C61" s="105">
        <v>6.5238551000000006E-2</v>
      </c>
      <c r="D61" s="105">
        <v>0.11448225619999999</v>
      </c>
      <c r="E61" s="105">
        <v>0.17006988719999999</v>
      </c>
      <c r="F61" s="105">
        <v>0.22021746089999999</v>
      </c>
      <c r="G61" s="105">
        <v>0.30032106850000001</v>
      </c>
      <c r="H61" s="105">
        <v>0.39528431590000002</v>
      </c>
      <c r="I61" s="105">
        <v>0.52434193330000001</v>
      </c>
      <c r="J61" s="105">
        <v>0.68881163400000001</v>
      </c>
      <c r="K61" s="105">
        <v>0.79737413450000005</v>
      </c>
      <c r="L61" s="2">
        <v>1.0443457519999999</v>
      </c>
      <c r="M61" s="2">
        <v>1.381934373</v>
      </c>
      <c r="N61" s="2">
        <v>1.7924578069999999</v>
      </c>
      <c r="O61" s="2">
        <v>2.2941004920000001</v>
      </c>
      <c r="P61" s="2">
        <v>2.9024438950000002</v>
      </c>
      <c r="Q61" s="2">
        <v>3.628730843</v>
      </c>
      <c r="R61" s="2">
        <v>4.4481422640000003</v>
      </c>
      <c r="S61" s="2">
        <v>5.3635324100000004</v>
      </c>
      <c r="T61" s="2">
        <v>6.3836806460000002</v>
      </c>
      <c r="U61" s="2">
        <v>7.5071052519999997</v>
      </c>
      <c r="V61" s="2">
        <v>8.7362973289999903</v>
      </c>
      <c r="W61" s="2">
        <v>10.077698760000001</v>
      </c>
      <c r="X61" s="2">
        <v>11.538873430000001</v>
      </c>
      <c r="Y61" s="2">
        <v>13.12269903</v>
      </c>
      <c r="Z61" s="2">
        <v>14.831839710000001</v>
      </c>
      <c r="AA61" s="2">
        <v>16.645421800000001</v>
      </c>
      <c r="AB61" s="2">
        <v>18.50815738</v>
      </c>
      <c r="AC61" s="2">
        <v>20.400017569999999</v>
      </c>
      <c r="AD61" s="2">
        <v>22.325127160000001</v>
      </c>
      <c r="AE61" s="2">
        <v>24.268005559999999</v>
      </c>
      <c r="AF61" s="2">
        <v>26.21925955</v>
      </c>
      <c r="AG61" s="2">
        <v>28.167371849999999</v>
      </c>
      <c r="AH61" s="2">
        <v>30.091615990000001</v>
      </c>
      <c r="AI61" s="2">
        <v>31.97491995</v>
      </c>
      <c r="AJ61" s="2">
        <v>33.797205380000001</v>
      </c>
      <c r="AK61" s="2">
        <v>35.536487870000002</v>
      </c>
      <c r="AL61" s="2">
        <v>37.16952457</v>
      </c>
      <c r="AM61" s="2">
        <v>38.665576969999996</v>
      </c>
      <c r="AN61" s="2">
        <v>39.998417349999997</v>
      </c>
      <c r="AO61" s="2">
        <v>41.139890809999997</v>
      </c>
      <c r="AP61" s="2">
        <v>42.082908449999998</v>
      </c>
      <c r="AQ61" s="2">
        <v>42.780914350000003</v>
      </c>
      <c r="AR61" s="2">
        <v>43.207689879999997</v>
      </c>
      <c r="AS61" s="2">
        <v>43.335891330000003</v>
      </c>
      <c r="AT61" s="2">
        <v>43.139262930000001</v>
      </c>
    </row>
    <row r="62" spans="1:46" x14ac:dyDescent="0.25">
      <c r="A62" s="2" t="s">
        <v>156</v>
      </c>
      <c r="B62" s="105">
        <v>1.0193342519999999</v>
      </c>
      <c r="C62" s="105">
        <v>1.5113514960000001</v>
      </c>
      <c r="D62" s="105">
        <v>2.6174204169999999</v>
      </c>
      <c r="E62" s="105">
        <v>3.8245556230000002</v>
      </c>
      <c r="F62" s="105">
        <v>4.9165742840000002</v>
      </c>
      <c r="G62" s="105">
        <v>6.6676021299999997</v>
      </c>
      <c r="H62" s="2">
        <v>8.7480300660000001</v>
      </c>
      <c r="I62" s="2">
        <v>11.552125800000001</v>
      </c>
      <c r="J62" s="105">
        <v>15.07243268</v>
      </c>
      <c r="K62" s="2">
        <v>17.384238660000001</v>
      </c>
      <c r="L62" s="2">
        <v>22.688738069999999</v>
      </c>
      <c r="M62" s="2">
        <v>29.885218429999998</v>
      </c>
      <c r="N62" s="2">
        <v>38.5889509</v>
      </c>
      <c r="O62" s="2">
        <v>49.192293169999999</v>
      </c>
      <c r="P62" s="2">
        <v>62.028633669999998</v>
      </c>
      <c r="Q62" s="2">
        <v>77.356562569999994</v>
      </c>
      <c r="R62" s="2">
        <v>94.683747830000001</v>
      </c>
      <c r="S62" s="2">
        <v>114.12576180000001</v>
      </c>
      <c r="T62" s="2">
        <v>135.9362927</v>
      </c>
      <c r="U62" s="2">
        <v>160.16050139999999</v>
      </c>
      <c r="V62" s="2">
        <v>186.93687929999999</v>
      </c>
      <c r="W62" s="2">
        <v>216.49837110000001</v>
      </c>
      <c r="X62" s="2">
        <v>249.1153501</v>
      </c>
      <c r="Y62" s="2">
        <v>284.97550810000001</v>
      </c>
      <c r="Z62" s="2">
        <v>324.2853278</v>
      </c>
      <c r="AA62" s="2">
        <v>366.75466230000001</v>
      </c>
      <c r="AB62" s="2">
        <v>411.35021540000002</v>
      </c>
      <c r="AC62" s="2">
        <v>457.81880769999998</v>
      </c>
      <c r="AD62" s="2">
        <v>506.47479229999999</v>
      </c>
      <c r="AE62" s="2">
        <v>557.22053470000003</v>
      </c>
      <c r="AF62" s="2">
        <v>610.1299444</v>
      </c>
      <c r="AG62" s="2">
        <v>665.25102289999995</v>
      </c>
      <c r="AH62" s="2">
        <v>722.44635249999999</v>
      </c>
      <c r="AI62" s="2">
        <v>781.6843887</v>
      </c>
      <c r="AJ62" s="2">
        <v>842.87938829999996</v>
      </c>
      <c r="AK62" s="2">
        <v>905.91975500000001</v>
      </c>
      <c r="AL62" s="2">
        <v>970.66008580000005</v>
      </c>
      <c r="AM62" s="2">
        <v>1036.7713429999999</v>
      </c>
      <c r="AN62" s="2">
        <v>1104.0342250000001</v>
      </c>
      <c r="AO62" s="2">
        <v>1172.1681430000001</v>
      </c>
      <c r="AP62" s="2">
        <v>1241.515893</v>
      </c>
      <c r="AQ62" s="2">
        <v>1311.276971</v>
      </c>
      <c r="AR62" s="2">
        <v>1381.2093729999999</v>
      </c>
      <c r="AS62" s="2">
        <v>1451.023962</v>
      </c>
      <c r="AT62" s="2">
        <v>1520.429562</v>
      </c>
    </row>
    <row r="63" spans="1:46" x14ac:dyDescent="0.25">
      <c r="A63" s="2" t="s">
        <v>157</v>
      </c>
      <c r="B63" s="105">
        <v>0.40175853839999998</v>
      </c>
      <c r="C63" s="105">
        <v>0.59253344080000003</v>
      </c>
      <c r="D63" s="105">
        <v>1.0205521449999999</v>
      </c>
      <c r="E63" s="105">
        <v>1.4796940359999999</v>
      </c>
      <c r="F63" s="105">
        <v>1.8949786740000001</v>
      </c>
      <c r="G63" s="105">
        <v>2.5617924680000002</v>
      </c>
      <c r="H63" s="105">
        <v>3.3547641370000001</v>
      </c>
      <c r="I63" s="105">
        <v>4.4176322289999996</v>
      </c>
      <c r="J63" s="105">
        <v>5.7369728289999999</v>
      </c>
      <c r="K63" s="105">
        <v>6.5987367560000001</v>
      </c>
      <c r="L63" s="2">
        <v>8.5877028129999999</v>
      </c>
      <c r="M63" s="2">
        <v>11.26495504</v>
      </c>
      <c r="N63" s="2">
        <v>14.47797156</v>
      </c>
      <c r="O63" s="2">
        <v>18.36474338</v>
      </c>
      <c r="P63" s="2">
        <v>23.03393745</v>
      </c>
      <c r="Q63" s="2">
        <v>28.56608413</v>
      </c>
      <c r="R63" s="2">
        <v>34.764800729999997</v>
      </c>
      <c r="S63" s="2">
        <v>41.661361900000003</v>
      </c>
      <c r="T63" s="2">
        <v>49.338025420000001</v>
      </c>
      <c r="U63" s="2">
        <v>57.801323949999997</v>
      </c>
      <c r="V63" s="2">
        <v>67.091868489999996</v>
      </c>
      <c r="W63" s="2">
        <v>77.283457080000005</v>
      </c>
      <c r="X63" s="2">
        <v>88.46171434</v>
      </c>
      <c r="Y63" s="2">
        <v>100.6807452</v>
      </c>
      <c r="Z63" s="2">
        <v>113.999239</v>
      </c>
      <c r="AA63" s="2">
        <v>128.30164139999999</v>
      </c>
      <c r="AB63" s="2">
        <v>143.2136471</v>
      </c>
      <c r="AC63" s="2">
        <v>158.63765710000001</v>
      </c>
      <c r="AD63" s="2">
        <v>174.6724294</v>
      </c>
      <c r="AE63" s="2">
        <v>191.27384509999999</v>
      </c>
      <c r="AF63" s="2">
        <v>208.456626</v>
      </c>
      <c r="AG63" s="2">
        <v>226.22793239999999</v>
      </c>
      <c r="AH63" s="2">
        <v>244.5322242</v>
      </c>
      <c r="AI63" s="2">
        <v>263.35170490000002</v>
      </c>
      <c r="AJ63" s="2">
        <v>282.6519394</v>
      </c>
      <c r="AK63" s="2">
        <v>302.39115679999998</v>
      </c>
      <c r="AL63" s="2">
        <v>322.51909869999997</v>
      </c>
      <c r="AM63" s="2">
        <v>342.92598500000003</v>
      </c>
      <c r="AN63" s="2">
        <v>363.54102510000001</v>
      </c>
      <c r="AO63" s="2">
        <v>384.27539109999998</v>
      </c>
      <c r="AP63" s="2">
        <v>405.24521490000001</v>
      </c>
      <c r="AQ63" s="2">
        <v>426.19416100000001</v>
      </c>
      <c r="AR63" s="2">
        <v>447.05113039999998</v>
      </c>
      <c r="AS63" s="2">
        <v>467.73127649999998</v>
      </c>
      <c r="AT63" s="2">
        <v>488.1511691</v>
      </c>
    </row>
    <row r="64" spans="1:46" x14ac:dyDescent="0.25">
      <c r="A64" s="2" t="s">
        <v>158</v>
      </c>
      <c r="B64" s="105">
        <v>5.4772322000000003E-3</v>
      </c>
      <c r="C64" s="2">
        <v>4.5737686699999997E-3</v>
      </c>
      <c r="D64" s="2">
        <v>1.70175433E-3</v>
      </c>
      <c r="E64" s="2">
        <v>0</v>
      </c>
      <c r="F64" s="2">
        <v>0</v>
      </c>
      <c r="G64" s="105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105">
        <v>0</v>
      </c>
      <c r="O64" s="2">
        <v>0</v>
      </c>
      <c r="P64" s="105">
        <v>0</v>
      </c>
      <c r="Q64" s="105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</row>
    <row r="65" spans="1:46" x14ac:dyDescent="0.25">
      <c r="A65" s="2" t="s">
        <v>159</v>
      </c>
      <c r="B65" s="105">
        <v>6.7291709899999996E-2</v>
      </c>
      <c r="C65" s="105">
        <v>9.7451844400000001E-2</v>
      </c>
      <c r="D65" s="105">
        <v>0.16481441220000001</v>
      </c>
      <c r="E65" s="105">
        <v>0.23316169950000001</v>
      </c>
      <c r="F65" s="105">
        <v>0.29517955330000001</v>
      </c>
      <c r="G65" s="105">
        <v>0.39535492039999998</v>
      </c>
      <c r="H65" s="105">
        <v>0.51490117219999998</v>
      </c>
      <c r="I65" s="105">
        <v>0.67262746890000003</v>
      </c>
      <c r="J65" s="105">
        <v>0.86234987169999999</v>
      </c>
      <c r="K65" s="105">
        <v>0.98463747859999995</v>
      </c>
      <c r="L65" s="105">
        <v>1.271951531</v>
      </c>
      <c r="M65" s="105">
        <v>1.6512119759999999</v>
      </c>
      <c r="N65" s="105">
        <v>2.098350683</v>
      </c>
      <c r="O65" s="105">
        <v>2.6313829709999998</v>
      </c>
      <c r="P65" s="105">
        <v>3.2622493440000002</v>
      </c>
      <c r="Q65" s="105">
        <v>3.9995944890000001</v>
      </c>
      <c r="R65" s="105">
        <v>4.8140599719999999</v>
      </c>
      <c r="S65" s="105">
        <v>5.7095133540000003</v>
      </c>
      <c r="T65" s="105">
        <v>6.6972296980000001</v>
      </c>
      <c r="U65" s="105">
        <v>7.7783604579999999</v>
      </c>
      <c r="V65" s="105">
        <v>8.9588310789999994</v>
      </c>
      <c r="W65" s="105">
        <v>10.24895427</v>
      </c>
      <c r="X65" s="105">
        <v>11.660469109999999</v>
      </c>
      <c r="Y65" s="105">
        <v>13.2008074</v>
      </c>
      <c r="Z65" s="105">
        <v>14.877979610000001</v>
      </c>
      <c r="AA65" s="105">
        <v>16.67758186</v>
      </c>
      <c r="AB65" s="105">
        <v>18.551974810000001</v>
      </c>
      <c r="AC65" s="105">
        <v>20.490107869999999</v>
      </c>
      <c r="AD65" s="105">
        <v>22.506489439999999</v>
      </c>
      <c r="AE65" s="105">
        <v>24.59739746</v>
      </c>
      <c r="AF65" s="105">
        <v>26.76690773</v>
      </c>
      <c r="AG65" s="105">
        <v>29.018387780000001</v>
      </c>
      <c r="AH65" s="105">
        <v>31.347327249999999</v>
      </c>
      <c r="AI65" s="105">
        <v>33.754210280000002</v>
      </c>
      <c r="AJ65" s="105">
        <v>36.237459219999998</v>
      </c>
      <c r="AK65" s="105">
        <v>38.794563799999999</v>
      </c>
      <c r="AL65" s="105">
        <v>41.42183867</v>
      </c>
      <c r="AM65" s="105">
        <v>44.107816579999998</v>
      </c>
      <c r="AN65" s="105">
        <v>46.845819640000002</v>
      </c>
      <c r="AO65" s="105">
        <v>49.626581590000001</v>
      </c>
      <c r="AP65" s="105">
        <v>52.467113230000002</v>
      </c>
      <c r="AQ65" s="105">
        <v>55.335995699999998</v>
      </c>
      <c r="AR65" s="105">
        <v>58.225378470000003</v>
      </c>
      <c r="AS65" s="105">
        <v>61.125292880000003</v>
      </c>
      <c r="AT65" s="105">
        <v>64.025545030000004</v>
      </c>
    </row>
    <row r="66" spans="1:46" x14ac:dyDescent="0.25">
      <c r="A66" s="2" t="s">
        <v>160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</row>
    <row r="67" spans="1:46" x14ac:dyDescent="0.25">
      <c r="A67" s="2" t="s">
        <v>161</v>
      </c>
      <c r="B67" s="2">
        <v>5.3808898210000002</v>
      </c>
      <c r="C67" s="2">
        <v>5.4122162869999997</v>
      </c>
      <c r="D67" s="2">
        <v>4.6530640700000001</v>
      </c>
      <c r="E67" s="2">
        <v>3.9123667559999999</v>
      </c>
      <c r="F67" s="2">
        <v>4.1383490519999997</v>
      </c>
      <c r="G67" s="2">
        <v>4.0961199979999998</v>
      </c>
      <c r="H67" s="2">
        <v>3.8834188680000001</v>
      </c>
      <c r="I67" s="2">
        <v>4.1176055859999998</v>
      </c>
      <c r="J67" s="2">
        <v>4.2796668010000003</v>
      </c>
      <c r="K67" s="2">
        <v>4.3660753750000003</v>
      </c>
      <c r="L67" s="2">
        <v>3.946141984</v>
      </c>
      <c r="M67" s="2">
        <v>3.7201034640000001</v>
      </c>
      <c r="N67" s="2">
        <v>3.523097098</v>
      </c>
      <c r="O67" s="2">
        <v>3.4600938029999999</v>
      </c>
      <c r="P67" s="2">
        <v>3.442198093</v>
      </c>
      <c r="Q67" s="2">
        <v>3.4468646540000001</v>
      </c>
      <c r="R67" s="2">
        <v>3.4620983299999999</v>
      </c>
      <c r="S67" s="2">
        <v>3.4802149980000001</v>
      </c>
      <c r="T67" s="2">
        <v>3.4866852169999998</v>
      </c>
      <c r="U67" s="2">
        <v>3.4866383509999999</v>
      </c>
      <c r="V67" s="2">
        <v>3.4835725800000001</v>
      </c>
      <c r="W67" s="2">
        <v>3.4797766929999998</v>
      </c>
      <c r="X67" s="2">
        <v>3.4753718340000002</v>
      </c>
      <c r="Y67" s="2">
        <v>3.4703878750000001</v>
      </c>
      <c r="Z67" s="2">
        <v>3.4647050639999999</v>
      </c>
      <c r="AA67" s="2">
        <v>3.4831444189999998</v>
      </c>
      <c r="AB67" s="2">
        <v>3.5124013280000002</v>
      </c>
      <c r="AC67" s="2">
        <v>3.5449476</v>
      </c>
      <c r="AD67" s="2">
        <v>3.58097347</v>
      </c>
      <c r="AE67" s="2">
        <v>3.6193281160000002</v>
      </c>
      <c r="AF67" s="2">
        <v>3.6599589099999998</v>
      </c>
      <c r="AG67" s="2">
        <v>3.7012737570000001</v>
      </c>
      <c r="AH67" s="2">
        <v>3.7429934039999999</v>
      </c>
      <c r="AI67" s="2">
        <v>3.7848678040000001</v>
      </c>
      <c r="AJ67" s="2">
        <v>3.826764753</v>
      </c>
      <c r="AK67" s="2">
        <v>3.8692832190000002</v>
      </c>
      <c r="AL67" s="2">
        <v>3.9117569319999999</v>
      </c>
      <c r="AM67" s="2">
        <v>3.9544112419999999</v>
      </c>
      <c r="AN67" s="2">
        <v>3.99721014</v>
      </c>
      <c r="AO67" s="2">
        <v>4.0401589930000004</v>
      </c>
      <c r="AP67" s="2">
        <v>4.0834565530000004</v>
      </c>
      <c r="AQ67" s="2">
        <v>4.1271078919999997</v>
      </c>
      <c r="AR67" s="2">
        <v>4.1711229159999998</v>
      </c>
      <c r="AS67" s="2">
        <v>4.2156086540000004</v>
      </c>
      <c r="AT67" s="2">
        <v>4.2605051889999999</v>
      </c>
    </row>
    <row r="68" spans="1:46" x14ac:dyDescent="0.25">
      <c r="A68" s="2" t="s">
        <v>162</v>
      </c>
      <c r="B68" s="2">
        <v>0.37</v>
      </c>
      <c r="C68" s="2">
        <v>0.35861686059999998</v>
      </c>
      <c r="D68" s="2">
        <v>0.32237045669999997</v>
      </c>
      <c r="E68" s="2">
        <v>0.31079149639999998</v>
      </c>
      <c r="F68" s="2">
        <v>0.29859425229999997</v>
      </c>
      <c r="G68" s="2">
        <v>0.28023491189999999</v>
      </c>
      <c r="H68" s="2">
        <v>0.27145157089999999</v>
      </c>
      <c r="I68" s="2">
        <v>0.2618168636</v>
      </c>
      <c r="J68" s="2">
        <v>0.25030859100000002</v>
      </c>
      <c r="K68" s="2">
        <v>0.2409542982</v>
      </c>
      <c r="L68" s="2">
        <v>0.23198610980000001</v>
      </c>
      <c r="M68" s="105">
        <v>0.22445139689999999</v>
      </c>
      <c r="N68" s="105">
        <v>0.21745055399999999</v>
      </c>
      <c r="O68" s="105">
        <v>0.210874961</v>
      </c>
      <c r="P68" s="105">
        <v>0.2043046566</v>
      </c>
      <c r="Q68" s="105">
        <v>0.1988611653</v>
      </c>
      <c r="R68" s="105">
        <v>0.1932842226</v>
      </c>
      <c r="S68" s="105">
        <v>0.18778464919999999</v>
      </c>
      <c r="T68" s="105">
        <v>0.1820822034</v>
      </c>
      <c r="U68" s="105">
        <v>0.1765990929</v>
      </c>
      <c r="V68" s="105">
        <v>0.17132438990000001</v>
      </c>
      <c r="W68" s="105">
        <v>0.16623342820000001</v>
      </c>
      <c r="X68" s="105">
        <v>0.16130786150000001</v>
      </c>
      <c r="Y68" s="105">
        <v>0.15653898029999999</v>
      </c>
      <c r="Z68" s="105">
        <v>0.1519265715</v>
      </c>
      <c r="AA68" s="105">
        <v>0.1484803838</v>
      </c>
      <c r="AB68" s="105">
        <v>0.1452609664</v>
      </c>
      <c r="AC68" s="2">
        <v>0.14230037279999999</v>
      </c>
      <c r="AD68" s="2">
        <v>0.13958748269999999</v>
      </c>
      <c r="AE68" s="2">
        <v>0.13710411610000001</v>
      </c>
      <c r="AF68" s="2">
        <v>0.13483149059999999</v>
      </c>
      <c r="AG68" s="2">
        <v>0.1327477289</v>
      </c>
      <c r="AH68" s="2">
        <v>0.1308321939</v>
      </c>
      <c r="AI68" s="2">
        <v>0.12906736099999999</v>
      </c>
      <c r="AJ68" s="2">
        <v>0.12743864839999999</v>
      </c>
      <c r="AK68" s="2">
        <v>0.12593361750000001</v>
      </c>
      <c r="AL68" s="2">
        <v>0.1245407784</v>
      </c>
      <c r="AM68" s="2">
        <v>0.1232186413</v>
      </c>
      <c r="AN68" s="2">
        <v>0.12195487989999999</v>
      </c>
      <c r="AO68" s="2">
        <v>0.1207445248</v>
      </c>
      <c r="AP68" s="2">
        <v>0.11958341879999999</v>
      </c>
      <c r="AQ68" s="2">
        <v>0.1184681338</v>
      </c>
      <c r="AR68" s="2">
        <v>0.1173957866</v>
      </c>
      <c r="AS68" s="2">
        <v>0.11636389530000001</v>
      </c>
      <c r="AT68" s="2">
        <v>0.1153702303</v>
      </c>
    </row>
    <row r="69" spans="1:46" x14ac:dyDescent="0.25">
      <c r="A69" s="2" t="s">
        <v>163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105">
        <v>0</v>
      </c>
      <c r="I69" s="105">
        <v>0</v>
      </c>
      <c r="J69" s="105">
        <v>0</v>
      </c>
      <c r="K69" s="105">
        <v>0</v>
      </c>
      <c r="L69" s="105">
        <v>0</v>
      </c>
      <c r="M69" s="105">
        <v>0</v>
      </c>
      <c r="N69" s="105">
        <v>0</v>
      </c>
      <c r="O69" s="105">
        <v>0</v>
      </c>
      <c r="P69" s="105">
        <v>0</v>
      </c>
      <c r="Q69" s="105">
        <v>0</v>
      </c>
      <c r="R69" s="105">
        <v>0</v>
      </c>
      <c r="S69" s="105">
        <v>0</v>
      </c>
      <c r="T69" s="105">
        <v>0</v>
      </c>
      <c r="U69" s="105">
        <v>0</v>
      </c>
      <c r="V69" s="105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</row>
    <row r="70" spans="1:46" x14ac:dyDescent="0.25">
      <c r="A70" s="2" t="s">
        <v>164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</row>
    <row r="71" spans="1:46" x14ac:dyDescent="0.25">
      <c r="A71" s="2" t="s">
        <v>165</v>
      </c>
      <c r="B71" s="105">
        <v>0</v>
      </c>
      <c r="C71" s="105">
        <v>0</v>
      </c>
      <c r="D71" s="105">
        <v>0</v>
      </c>
      <c r="E71" s="105">
        <v>0</v>
      </c>
      <c r="F71" s="105">
        <v>0</v>
      </c>
      <c r="G71" s="105">
        <v>0</v>
      </c>
      <c r="H71" s="105">
        <v>0</v>
      </c>
      <c r="I71" s="105">
        <v>0</v>
      </c>
      <c r="J71" s="105">
        <v>0</v>
      </c>
      <c r="K71" s="105">
        <v>0</v>
      </c>
      <c r="L71" s="105">
        <v>0</v>
      </c>
      <c r="M71" s="105">
        <v>0</v>
      </c>
      <c r="N71" s="105">
        <v>0</v>
      </c>
      <c r="O71" s="105">
        <v>0</v>
      </c>
      <c r="P71" s="105">
        <v>0</v>
      </c>
      <c r="Q71" s="105">
        <v>0</v>
      </c>
      <c r="R71" s="105">
        <v>0</v>
      </c>
      <c r="S71" s="105">
        <v>0</v>
      </c>
      <c r="T71" s="105">
        <v>0</v>
      </c>
      <c r="U71" s="105">
        <v>0</v>
      </c>
      <c r="V71" s="105">
        <v>0</v>
      </c>
      <c r="W71" s="105">
        <v>0</v>
      </c>
      <c r="X71" s="105">
        <v>0</v>
      </c>
      <c r="Y71" s="105">
        <v>0</v>
      </c>
      <c r="Z71" s="105">
        <v>0</v>
      </c>
      <c r="AA71" s="105">
        <v>0</v>
      </c>
      <c r="AB71" s="105">
        <v>0</v>
      </c>
      <c r="AC71" s="105">
        <v>0</v>
      </c>
      <c r="AD71" s="105">
        <v>0</v>
      </c>
      <c r="AE71" s="105">
        <v>0</v>
      </c>
      <c r="AF71" s="105">
        <v>0</v>
      </c>
      <c r="AG71" s="105">
        <v>0</v>
      </c>
      <c r="AH71" s="105">
        <v>0</v>
      </c>
      <c r="AI71" s="105">
        <v>0</v>
      </c>
      <c r="AJ71" s="105">
        <v>0</v>
      </c>
      <c r="AK71" s="105">
        <v>0</v>
      </c>
      <c r="AL71" s="105">
        <v>0</v>
      </c>
      <c r="AM71" s="105">
        <v>0</v>
      </c>
      <c r="AN71" s="105">
        <v>0</v>
      </c>
      <c r="AO71" s="105">
        <v>0</v>
      </c>
      <c r="AP71" s="105">
        <v>0</v>
      </c>
      <c r="AQ71" s="105">
        <v>0</v>
      </c>
      <c r="AR71" s="105">
        <v>0</v>
      </c>
      <c r="AS71" s="105">
        <v>0</v>
      </c>
      <c r="AT71" s="105">
        <v>0</v>
      </c>
    </row>
    <row r="72" spans="1:46" x14ac:dyDescent="0.25">
      <c r="A72" s="2" t="s">
        <v>166</v>
      </c>
      <c r="B72" s="2">
        <v>2.2200000000000002</v>
      </c>
      <c r="C72" s="2">
        <v>2.2790614310000001</v>
      </c>
      <c r="D72" s="2">
        <v>2.2053105149999999</v>
      </c>
      <c r="E72" s="2">
        <v>2.2390144959999998</v>
      </c>
      <c r="F72" s="2">
        <v>2.3306464550000001</v>
      </c>
      <c r="G72" s="2">
        <v>2.2518980009999998</v>
      </c>
      <c r="H72" s="2">
        <v>2.1952135570000002</v>
      </c>
      <c r="I72" s="2">
        <v>2.0837010839999999</v>
      </c>
      <c r="J72" s="2">
        <v>2.1669326510000002</v>
      </c>
      <c r="K72" s="2">
        <v>2.2394578200000002</v>
      </c>
      <c r="L72" s="2">
        <v>2.1467450060000002</v>
      </c>
      <c r="M72" s="2">
        <v>2.1657356490000002</v>
      </c>
      <c r="N72" s="2">
        <v>2.1761187909999999</v>
      </c>
      <c r="O72" s="2">
        <v>2.1606393079999999</v>
      </c>
      <c r="P72" s="2">
        <v>2.123243902</v>
      </c>
      <c r="Q72" s="2">
        <v>2.0915981480000001</v>
      </c>
      <c r="R72" s="2">
        <v>2.068219333</v>
      </c>
      <c r="S72" s="2">
        <v>2.0523898680000001</v>
      </c>
      <c r="T72" s="2">
        <v>2.0445600759999998</v>
      </c>
      <c r="U72" s="2">
        <v>2.0426299239999999</v>
      </c>
      <c r="V72" s="2">
        <v>2.0449961600000002</v>
      </c>
      <c r="W72" s="2">
        <v>2.05041567</v>
      </c>
      <c r="X72" s="2">
        <v>2.0577494440000001</v>
      </c>
      <c r="Y72" s="2">
        <v>2.0660992490000001</v>
      </c>
      <c r="Z72" s="2">
        <v>2.074751477</v>
      </c>
      <c r="AA72" s="2">
        <v>2.0886143100000001</v>
      </c>
      <c r="AB72" s="2">
        <v>2.1062908519999999</v>
      </c>
      <c r="AC72" s="2">
        <v>2.126384271</v>
      </c>
      <c r="AD72" s="2">
        <v>2.1478372889999999</v>
      </c>
      <c r="AE72" s="2">
        <v>2.1699623290000001</v>
      </c>
      <c r="AF72" s="2">
        <v>2.192557415</v>
      </c>
      <c r="AG72" s="2">
        <v>2.2153042940000001</v>
      </c>
      <c r="AH72" s="2">
        <v>2.2381635969999998</v>
      </c>
      <c r="AI72" s="2">
        <v>2.261188416</v>
      </c>
      <c r="AJ72" s="2">
        <v>2.2844832560000001</v>
      </c>
      <c r="AK72" s="2">
        <v>2.3082828040000001</v>
      </c>
      <c r="AL72" s="2">
        <v>2.332577331</v>
      </c>
      <c r="AM72" s="2">
        <v>2.3574448879999998</v>
      </c>
      <c r="AN72" s="2">
        <v>2.3829110349999998</v>
      </c>
      <c r="AO72" s="2">
        <v>2.4089828020000001</v>
      </c>
      <c r="AP72" s="2">
        <v>2.4358466330000001</v>
      </c>
      <c r="AQ72" s="2">
        <v>2.4634721669999999</v>
      </c>
      <c r="AR72" s="2">
        <v>2.4918048559999999</v>
      </c>
      <c r="AS72" s="2">
        <v>2.5208028200000001</v>
      </c>
      <c r="AT72" s="2">
        <v>2.5503905210000002</v>
      </c>
    </row>
    <row r="73" spans="1:46" x14ac:dyDescent="0.25">
      <c r="A73" s="2" t="s">
        <v>167</v>
      </c>
      <c r="B73" s="2">
        <v>17.843402770000001</v>
      </c>
      <c r="C73" s="2">
        <v>18.095731319999999</v>
      </c>
      <c r="D73" s="2">
        <v>17.096140389999999</v>
      </c>
      <c r="E73" s="2">
        <v>15.7960379</v>
      </c>
      <c r="F73" s="2">
        <v>16.125775770000001</v>
      </c>
      <c r="G73" s="2">
        <v>16.448397180000001</v>
      </c>
      <c r="H73" s="2">
        <v>15.179309890000001</v>
      </c>
      <c r="I73" s="2">
        <v>14.651841259999999</v>
      </c>
      <c r="J73" s="2">
        <v>14.84138709</v>
      </c>
      <c r="K73" s="2">
        <v>15.52529964</v>
      </c>
      <c r="L73" s="2">
        <v>15.72826302</v>
      </c>
      <c r="M73" s="2">
        <v>16.010190470000001</v>
      </c>
      <c r="N73" s="2">
        <v>16.053076669999999</v>
      </c>
      <c r="O73" s="2">
        <v>15.91228192</v>
      </c>
      <c r="P73" s="2">
        <v>15.660922530000001</v>
      </c>
      <c r="Q73" s="2">
        <v>15.485427850000001</v>
      </c>
      <c r="R73" s="2">
        <v>15.35330471</v>
      </c>
      <c r="S73" s="2">
        <v>15.247578539999999</v>
      </c>
      <c r="T73" s="2">
        <v>15.17795285</v>
      </c>
      <c r="U73" s="2">
        <v>15.124228670000001</v>
      </c>
      <c r="V73" s="2">
        <v>15.06837363</v>
      </c>
      <c r="W73" s="2">
        <v>15.023321080000001</v>
      </c>
      <c r="X73" s="2">
        <v>14.984400730000001</v>
      </c>
      <c r="Y73" s="2">
        <v>14.948776110000001</v>
      </c>
      <c r="Z73" s="2">
        <v>14.914294330000001</v>
      </c>
      <c r="AA73" s="2">
        <v>14.913791760000001</v>
      </c>
      <c r="AB73" s="2">
        <v>14.927680179999999</v>
      </c>
      <c r="AC73" s="2">
        <v>14.949440170000001</v>
      </c>
      <c r="AD73" s="2">
        <v>14.97514119</v>
      </c>
      <c r="AE73" s="2">
        <v>15.001526569999999</v>
      </c>
      <c r="AF73" s="2">
        <v>15.03137602</v>
      </c>
      <c r="AG73" s="2">
        <v>15.057825299999999</v>
      </c>
      <c r="AH73" s="2">
        <v>15.08185533</v>
      </c>
      <c r="AI73" s="2">
        <v>15.103680389999999</v>
      </c>
      <c r="AJ73" s="2">
        <v>15.123584279999999</v>
      </c>
      <c r="AK73" s="2">
        <v>15.14520106</v>
      </c>
      <c r="AL73" s="2">
        <v>15.16499735</v>
      </c>
      <c r="AM73" s="2">
        <v>15.18512905</v>
      </c>
      <c r="AN73" s="2">
        <v>15.20539043</v>
      </c>
      <c r="AO73" s="2">
        <v>15.22574285</v>
      </c>
      <c r="AP73" s="2">
        <v>15.24783351</v>
      </c>
      <c r="AQ73" s="2">
        <v>15.27157864</v>
      </c>
      <c r="AR73" s="2">
        <v>15.29684782</v>
      </c>
      <c r="AS73" s="2">
        <v>15.323980239999999</v>
      </c>
      <c r="AT73" s="2">
        <v>15.3523765</v>
      </c>
    </row>
    <row r="74" spans="1:46" x14ac:dyDescent="0.25">
      <c r="A74" s="2" t="s">
        <v>168</v>
      </c>
      <c r="B74" s="2">
        <v>9.9643076920000002</v>
      </c>
      <c r="C74" s="2">
        <v>9.6306379720000006</v>
      </c>
      <c r="D74" s="2">
        <v>8.8440309460000002</v>
      </c>
      <c r="E74" s="2">
        <v>9.1200057680000004</v>
      </c>
      <c r="F74" s="2">
        <v>8.3428126050000007</v>
      </c>
      <c r="G74" s="2">
        <v>7.5987737219999998</v>
      </c>
      <c r="H74" s="2">
        <v>7.0768454250000001</v>
      </c>
      <c r="I74" s="2">
        <v>6.9014499049999998</v>
      </c>
      <c r="J74" s="2">
        <v>6.7628640850000004</v>
      </c>
      <c r="K74" s="2">
        <v>6.8813549050000002</v>
      </c>
      <c r="L74" s="2">
        <v>6.711272847</v>
      </c>
      <c r="M74" s="2">
        <v>6.5275588779999998</v>
      </c>
      <c r="N74" s="2">
        <v>6.329881383</v>
      </c>
      <c r="O74" s="2">
        <v>6.1192414160000004</v>
      </c>
      <c r="P74" s="2">
        <v>5.9021076409999997</v>
      </c>
      <c r="Q74" s="2">
        <v>5.7838187799999998</v>
      </c>
      <c r="R74" s="2">
        <v>5.6690529820000002</v>
      </c>
      <c r="S74" s="2">
        <v>5.5548032569999997</v>
      </c>
      <c r="T74" s="2">
        <v>5.4541184149999999</v>
      </c>
      <c r="U74" s="2">
        <v>5.3488051470000002</v>
      </c>
      <c r="V74" s="2">
        <v>5.2405235120000002</v>
      </c>
      <c r="W74" s="2">
        <v>5.1282253689999999</v>
      </c>
      <c r="X74" s="2">
        <v>5.0121188080000003</v>
      </c>
      <c r="Y74" s="2">
        <v>4.8930848889999998</v>
      </c>
      <c r="Z74" s="2">
        <v>4.772367332</v>
      </c>
      <c r="AA74" s="2">
        <v>4.6756259809999996</v>
      </c>
      <c r="AB74" s="2">
        <v>4.5816442650000004</v>
      </c>
      <c r="AC74" s="2">
        <v>4.4915924860000001</v>
      </c>
      <c r="AD74" s="2">
        <v>4.4055831059999999</v>
      </c>
      <c r="AE74" s="2">
        <v>4.3236191850000001</v>
      </c>
      <c r="AF74" s="2">
        <v>4.2471627889999999</v>
      </c>
      <c r="AG74" s="2">
        <v>4.1751183100000002</v>
      </c>
      <c r="AH74" s="2">
        <v>4.1065108549999998</v>
      </c>
      <c r="AI74" s="2">
        <v>4.0407839870000002</v>
      </c>
      <c r="AJ74" s="2">
        <v>3.9775111110000001</v>
      </c>
      <c r="AK74" s="2">
        <v>3.9172119570000001</v>
      </c>
      <c r="AL74" s="2">
        <v>3.8590654440000001</v>
      </c>
      <c r="AM74" s="2">
        <v>3.8016104469999998</v>
      </c>
      <c r="AN74" s="2">
        <v>3.7444748570000002</v>
      </c>
      <c r="AO74" s="2">
        <v>3.687616792</v>
      </c>
      <c r="AP74" s="2">
        <v>3.6310858239999999</v>
      </c>
      <c r="AQ74" s="2">
        <v>3.5749718709999998</v>
      </c>
      <c r="AR74" s="2">
        <v>3.5194090029999998</v>
      </c>
      <c r="AS74" s="2">
        <v>3.4646389379999998</v>
      </c>
      <c r="AT74" s="2">
        <v>3.4108182990000002</v>
      </c>
    </row>
    <row r="75" spans="1:46" x14ac:dyDescent="0.25">
      <c r="A75" s="2" t="s">
        <v>169</v>
      </c>
      <c r="B75" s="2">
        <v>4.7556923080000004</v>
      </c>
      <c r="C75" s="2">
        <v>4.8372700200000001</v>
      </c>
      <c r="D75" s="2">
        <v>4.6964646820000002</v>
      </c>
      <c r="E75" s="2">
        <v>4.6116122769999999</v>
      </c>
      <c r="F75" s="2">
        <v>4.5708477160000003</v>
      </c>
      <c r="G75" s="2">
        <v>4.3871460129999997</v>
      </c>
      <c r="H75" s="2">
        <v>4.1213700940000004</v>
      </c>
      <c r="I75" s="58">
        <v>3.9640546319999999</v>
      </c>
      <c r="J75" s="2">
        <v>3.9291448180000001</v>
      </c>
      <c r="K75" s="2">
        <v>4.0580572960000003</v>
      </c>
      <c r="L75" s="2">
        <v>4.2694987820000003</v>
      </c>
      <c r="M75" s="2">
        <v>4.3672018279999998</v>
      </c>
      <c r="N75" s="2">
        <v>4.4007118810000003</v>
      </c>
      <c r="O75" s="2">
        <v>4.3793000490000003</v>
      </c>
      <c r="P75" s="2">
        <v>4.310438327</v>
      </c>
      <c r="Q75" s="2">
        <v>4.2464347269999996</v>
      </c>
      <c r="R75" s="2">
        <v>4.1931779560000004</v>
      </c>
      <c r="S75" s="2">
        <v>4.1504139369999997</v>
      </c>
      <c r="T75" s="2">
        <v>4.1212948469999997</v>
      </c>
      <c r="U75" s="2">
        <v>4.1005189700000004</v>
      </c>
      <c r="V75" s="2">
        <v>4.1029387460000004</v>
      </c>
      <c r="W75" s="2">
        <v>4.1097301939999999</v>
      </c>
      <c r="X75" s="2">
        <v>4.1164371920000002</v>
      </c>
      <c r="Y75" s="2">
        <v>4.1210501349999999</v>
      </c>
      <c r="Z75" s="2">
        <v>4.122287021</v>
      </c>
      <c r="AA75" s="2">
        <v>4.1288192190000004</v>
      </c>
      <c r="AB75" s="2">
        <v>4.1387319509999996</v>
      </c>
      <c r="AC75" s="2">
        <v>4.1503620330000004</v>
      </c>
      <c r="AD75" s="2">
        <v>4.1623893580000004</v>
      </c>
      <c r="AE75" s="2">
        <v>4.1740689880000001</v>
      </c>
      <c r="AF75" s="2">
        <v>4.1858322140000004</v>
      </c>
      <c r="AG75" s="2">
        <v>4.1968630320000004</v>
      </c>
      <c r="AH75" s="2">
        <v>4.2075641499999996</v>
      </c>
      <c r="AI75" s="2">
        <v>4.2183101409999999</v>
      </c>
      <c r="AJ75" s="2">
        <v>4.229485511</v>
      </c>
      <c r="AK75" s="2">
        <v>4.2418694659999998</v>
      </c>
      <c r="AL75" s="2">
        <v>4.2551131189999998</v>
      </c>
      <c r="AM75" s="2">
        <v>4.2695036599999998</v>
      </c>
      <c r="AN75" s="2">
        <v>4.2850753170000004</v>
      </c>
      <c r="AO75" s="2">
        <v>4.3018091480000002</v>
      </c>
      <c r="AP75" s="2">
        <v>4.3203925730000003</v>
      </c>
      <c r="AQ75" s="2">
        <v>4.3405779850000004</v>
      </c>
      <c r="AR75" s="2">
        <v>4.3621281119999997</v>
      </c>
      <c r="AS75" s="2">
        <v>4.3849062459999999</v>
      </c>
      <c r="AT75" s="2">
        <v>4.4086535659999999</v>
      </c>
    </row>
    <row r="76" spans="1:46" x14ac:dyDescent="0.25">
      <c r="A76" s="2" t="s">
        <v>170</v>
      </c>
      <c r="B76" s="2">
        <v>28</v>
      </c>
      <c r="C76" s="2">
        <v>27.773116389999998</v>
      </c>
      <c r="D76" s="2">
        <v>27.4923599</v>
      </c>
      <c r="E76" s="2">
        <v>27.394452250000001</v>
      </c>
      <c r="F76" s="2">
        <v>27.25543167</v>
      </c>
      <c r="G76" s="2">
        <v>27.07519061</v>
      </c>
      <c r="H76" s="2">
        <v>26.661887400000001</v>
      </c>
      <c r="I76" s="2">
        <v>26.183693259999998</v>
      </c>
      <c r="J76" s="2">
        <v>25.729604999999999</v>
      </c>
      <c r="K76" s="2">
        <v>25.198312390000002</v>
      </c>
      <c r="L76" s="2">
        <v>24.822167950000001</v>
      </c>
      <c r="M76" s="2">
        <v>24.556994289999999</v>
      </c>
      <c r="N76" s="2">
        <v>24.348369430000002</v>
      </c>
      <c r="O76" s="2">
        <v>24.1594351</v>
      </c>
      <c r="P76" s="2">
        <v>23.97254796</v>
      </c>
      <c r="Q76" s="2">
        <v>23.805907449999999</v>
      </c>
      <c r="R76" s="2">
        <v>23.651955350000001</v>
      </c>
      <c r="S76" s="2">
        <v>23.502483040000001</v>
      </c>
      <c r="T76" s="2">
        <v>23.35368587</v>
      </c>
      <c r="U76" s="2">
        <v>23.200666460000001</v>
      </c>
      <c r="V76" s="2">
        <v>23.039272789999998</v>
      </c>
      <c r="W76" s="2">
        <v>22.866655000000002</v>
      </c>
      <c r="X76" s="2">
        <v>22.680878969999998</v>
      </c>
      <c r="Y76" s="2">
        <v>22.479950859999999</v>
      </c>
      <c r="Z76" s="2">
        <v>22.261912760000001</v>
      </c>
      <c r="AA76" s="2">
        <v>22.03146997</v>
      </c>
      <c r="AB76" s="2">
        <v>21.786735100000001</v>
      </c>
      <c r="AC76" s="2">
        <v>21.525135169999999</v>
      </c>
      <c r="AD76" s="2">
        <v>21.245663570000001</v>
      </c>
      <c r="AE76" s="2">
        <v>20.947315849999999</v>
      </c>
      <c r="AF76" s="2">
        <v>20.62970743</v>
      </c>
      <c r="AG76" s="2">
        <v>20.29288317</v>
      </c>
      <c r="AH76" s="2">
        <v>19.936959009999999</v>
      </c>
      <c r="AI76" s="2">
        <v>19.56237028</v>
      </c>
      <c r="AJ76" s="2">
        <v>19.169767830000001</v>
      </c>
      <c r="AK76" s="2">
        <v>18.759993940000001</v>
      </c>
      <c r="AL76" s="2">
        <v>18.334032530000002</v>
      </c>
      <c r="AM76" s="2">
        <v>17.892847799999998</v>
      </c>
      <c r="AN76" s="2">
        <v>17.437544939999999</v>
      </c>
      <c r="AO76" s="2">
        <v>16.969323110000001</v>
      </c>
      <c r="AP76" s="2">
        <v>16.489906959999999</v>
      </c>
      <c r="AQ76" s="2">
        <v>16.000634439999999</v>
      </c>
      <c r="AR76" s="2">
        <v>15.502950240000001</v>
      </c>
      <c r="AS76" s="2">
        <v>14.99835912</v>
      </c>
      <c r="AT76" s="2">
        <v>14.488411299999999</v>
      </c>
    </row>
    <row r="77" spans="1:46" x14ac:dyDescent="0.25">
      <c r="A77" s="2" t="s">
        <v>171</v>
      </c>
      <c r="B77" s="2">
        <v>21.79</v>
      </c>
      <c r="C77" s="2">
        <v>22.92664628</v>
      </c>
      <c r="D77" s="2">
        <v>21.856454039999999</v>
      </c>
      <c r="E77" s="2">
        <v>19.379215649999999</v>
      </c>
      <c r="F77" s="2">
        <v>20.388611539999999</v>
      </c>
      <c r="G77" s="2">
        <v>19.544311220000001</v>
      </c>
      <c r="H77" s="2">
        <v>19.87359773</v>
      </c>
      <c r="I77" s="2">
        <v>19.151485560000001</v>
      </c>
      <c r="J77" s="2">
        <v>19.296804760000001</v>
      </c>
      <c r="K77" s="2">
        <v>19.519267230000001</v>
      </c>
      <c r="L77" s="2">
        <v>18.551622850000001</v>
      </c>
      <c r="M77" s="2">
        <v>18.565940919999999</v>
      </c>
      <c r="N77" s="2">
        <v>18.5955859</v>
      </c>
      <c r="O77" s="2">
        <v>18.330414470000001</v>
      </c>
      <c r="P77" s="2">
        <v>17.904268829999999</v>
      </c>
      <c r="Q77" s="2">
        <v>17.649314570000001</v>
      </c>
      <c r="R77" s="2">
        <v>17.443354209999999</v>
      </c>
      <c r="S77" s="2">
        <v>17.284723270000001</v>
      </c>
      <c r="T77" s="2">
        <v>17.1819831</v>
      </c>
      <c r="U77" s="2">
        <v>17.125903489999999</v>
      </c>
      <c r="V77" s="2">
        <v>17.11344875</v>
      </c>
      <c r="W77" s="2">
        <v>17.142609050000001</v>
      </c>
      <c r="X77" s="2">
        <v>17.205386799999999</v>
      </c>
      <c r="Y77" s="2">
        <v>17.295644930000002</v>
      </c>
      <c r="Z77" s="2">
        <v>17.407150130000002</v>
      </c>
      <c r="AA77" s="2">
        <v>17.442031199999999</v>
      </c>
      <c r="AB77" s="2">
        <v>17.510155279999999</v>
      </c>
      <c r="AC77" s="2">
        <v>17.607896119999999</v>
      </c>
      <c r="AD77" s="2">
        <v>17.722821159999999</v>
      </c>
      <c r="AE77" s="2">
        <v>17.846188059999999</v>
      </c>
      <c r="AF77" s="2">
        <v>17.975155319999999</v>
      </c>
      <c r="AG77" s="2">
        <v>18.101742489999999</v>
      </c>
      <c r="AH77" s="2">
        <v>18.22598477</v>
      </c>
      <c r="AI77" s="2">
        <v>18.347710660000001</v>
      </c>
      <c r="AJ77" s="2">
        <v>18.467231909999999</v>
      </c>
      <c r="AK77" s="2">
        <v>18.587180750000002</v>
      </c>
      <c r="AL77" s="2">
        <v>18.70508886</v>
      </c>
      <c r="AM77" s="2">
        <v>18.822887340000001</v>
      </c>
      <c r="AN77" s="2">
        <v>18.941008570000001</v>
      </c>
      <c r="AO77" s="2">
        <v>19.059705770000001</v>
      </c>
      <c r="AP77" s="2">
        <v>19.181266470000001</v>
      </c>
      <c r="AQ77" s="2">
        <v>19.304859270000001</v>
      </c>
      <c r="AR77" s="2">
        <v>19.429927450000001</v>
      </c>
      <c r="AS77" s="2">
        <v>19.556193100000002</v>
      </c>
      <c r="AT77" s="2">
        <v>19.68259647</v>
      </c>
    </row>
    <row r="78" spans="1:46" x14ac:dyDescent="0.25">
      <c r="A78" s="2" t="s">
        <v>172</v>
      </c>
      <c r="B78" s="2">
        <v>0.28999999999999998</v>
      </c>
      <c r="C78" s="2">
        <v>0.29708579410000002</v>
      </c>
      <c r="D78" s="2">
        <v>0.29773480320000001</v>
      </c>
      <c r="E78" s="2">
        <v>0.2834082912</v>
      </c>
      <c r="F78" s="2">
        <v>0.29780913339999998</v>
      </c>
      <c r="G78" s="2">
        <v>0.30291475420000002</v>
      </c>
      <c r="H78" s="2">
        <v>0.31219605169999998</v>
      </c>
      <c r="I78" s="2">
        <v>0.3001318208</v>
      </c>
      <c r="J78" s="2">
        <v>0.3073930466</v>
      </c>
      <c r="K78" s="2">
        <v>0.29767301619999997</v>
      </c>
      <c r="L78" s="2">
        <v>0.27924691740000002</v>
      </c>
      <c r="M78" s="2">
        <v>0.28358572869999998</v>
      </c>
      <c r="N78" s="2">
        <v>0.29158498840000002</v>
      </c>
      <c r="O78" s="2">
        <v>0.29948672079999999</v>
      </c>
      <c r="P78" s="2">
        <v>0.30596599089999998</v>
      </c>
      <c r="Q78" s="2">
        <v>0.30869371969999998</v>
      </c>
      <c r="R78" s="2">
        <v>0.30969684790000002</v>
      </c>
      <c r="S78" s="2">
        <v>0.31023999229999999</v>
      </c>
      <c r="T78" s="2">
        <v>0.3108856821</v>
      </c>
      <c r="U78" s="2">
        <v>0.31234993459999999</v>
      </c>
      <c r="V78" s="2">
        <v>0.31477624650000002</v>
      </c>
      <c r="W78" s="2">
        <v>0.318133836</v>
      </c>
      <c r="X78" s="2">
        <v>0.32233131250000002</v>
      </c>
      <c r="Y78" s="2">
        <v>0.3272499747</v>
      </c>
      <c r="Z78" s="2">
        <v>0.33275614939999998</v>
      </c>
      <c r="AA78" s="2">
        <v>0.33833635639999998</v>
      </c>
      <c r="AB78" s="2">
        <v>0.34440845720000002</v>
      </c>
      <c r="AC78" s="2">
        <v>0.35107017210000002</v>
      </c>
      <c r="AD78" s="2">
        <v>0.35831533090000001</v>
      </c>
      <c r="AE78" s="2">
        <v>0.36610423879999998</v>
      </c>
      <c r="AF78" s="2">
        <v>0.37425525079999999</v>
      </c>
      <c r="AG78" s="2">
        <v>0.38273739909999999</v>
      </c>
      <c r="AH78" s="2">
        <v>0.39162847010000001</v>
      </c>
      <c r="AI78" s="2">
        <v>0.40100694689999999</v>
      </c>
      <c r="AJ78" s="2">
        <v>0.4109467919</v>
      </c>
      <c r="AK78" s="2">
        <v>0.42141221429999998</v>
      </c>
      <c r="AL78" s="2">
        <v>0.43245541110000002</v>
      </c>
      <c r="AM78" s="2">
        <v>0.444157154</v>
      </c>
      <c r="AN78" s="2">
        <v>0.45657995870000001</v>
      </c>
      <c r="AO78" s="2">
        <v>0.46976723199999998</v>
      </c>
      <c r="AP78" s="2">
        <v>0.48378253129999998</v>
      </c>
      <c r="AQ78" s="2">
        <v>0.49863830539999998</v>
      </c>
      <c r="AR78" s="2">
        <v>0.51433016890000005</v>
      </c>
      <c r="AS78" s="2">
        <v>0.53082721850000003</v>
      </c>
      <c r="AT78" s="2">
        <v>0.54808939329999995</v>
      </c>
    </row>
    <row r="79" spans="1:46" x14ac:dyDescent="0.25">
      <c r="A79" s="2" t="s">
        <v>173</v>
      </c>
      <c r="B79" s="2">
        <v>11.69</v>
      </c>
      <c r="C79" s="2">
        <v>11.811386000000001</v>
      </c>
      <c r="D79" s="2">
        <v>11.697025050000001</v>
      </c>
      <c r="E79" s="2">
        <v>10.201102710000001</v>
      </c>
      <c r="F79" s="2">
        <v>10.57997623</v>
      </c>
      <c r="G79" s="2">
        <v>11.12100343</v>
      </c>
      <c r="H79" s="2">
        <v>10.971785219999999</v>
      </c>
      <c r="I79" s="2">
        <v>10.81440407</v>
      </c>
      <c r="J79" s="2">
        <v>10.783573069999999</v>
      </c>
      <c r="K79" s="2">
        <v>10.63552273</v>
      </c>
      <c r="L79" s="2">
        <v>9.8745230900000003</v>
      </c>
      <c r="M79" s="2">
        <v>10.02976153</v>
      </c>
      <c r="N79" s="2">
        <v>10.28594959</v>
      </c>
      <c r="O79" s="2">
        <v>10.518202179999999</v>
      </c>
      <c r="P79" s="2">
        <v>10.715738999999999</v>
      </c>
      <c r="Q79" s="2">
        <v>10.81584206</v>
      </c>
      <c r="R79" s="2">
        <v>10.858310400000001</v>
      </c>
      <c r="S79" s="2">
        <v>10.87362304</v>
      </c>
      <c r="T79" s="2">
        <v>10.88414792</v>
      </c>
      <c r="U79" s="2">
        <v>10.907865279999999</v>
      </c>
      <c r="V79" s="2">
        <v>10.94981492</v>
      </c>
      <c r="W79" s="2">
        <v>11.016674070000001</v>
      </c>
      <c r="X79" s="2">
        <v>11.10701778</v>
      </c>
      <c r="Y79" s="2">
        <v>11.219004829999999</v>
      </c>
      <c r="Z79" s="2">
        <v>11.349861219999999</v>
      </c>
      <c r="AA79" s="2">
        <v>11.482705709999999</v>
      </c>
      <c r="AB79" s="2">
        <v>11.62585979</v>
      </c>
      <c r="AC79" s="2">
        <v>11.782075819999999</v>
      </c>
      <c r="AD79" s="2">
        <v>11.953312499999999</v>
      </c>
      <c r="AE79" s="2">
        <v>12.13860938</v>
      </c>
      <c r="AF79" s="2">
        <v>12.334220330000001</v>
      </c>
      <c r="AG79" s="2">
        <v>12.53599758</v>
      </c>
      <c r="AH79" s="2">
        <v>12.746610009999999</v>
      </c>
      <c r="AI79" s="2">
        <v>12.967848869999999</v>
      </c>
      <c r="AJ79" s="2">
        <v>13.201262440000001</v>
      </c>
      <c r="AK79" s="2">
        <v>13.44667954</v>
      </c>
      <c r="AL79" s="2">
        <v>13.70315708</v>
      </c>
      <c r="AM79" s="2">
        <v>13.973473009999999</v>
      </c>
      <c r="AN79" s="2">
        <v>14.25898003</v>
      </c>
      <c r="AO79" s="2">
        <v>14.56057206</v>
      </c>
      <c r="AP79" s="2">
        <v>14.87979436</v>
      </c>
      <c r="AQ79" s="2">
        <v>15.216543160000001</v>
      </c>
      <c r="AR79" s="2">
        <v>15.570395299999999</v>
      </c>
      <c r="AS79" s="2">
        <v>15.94047203</v>
      </c>
      <c r="AT79" s="2">
        <v>16.325157829999998</v>
      </c>
    </row>
    <row r="80" spans="1:46" x14ac:dyDescent="0.25">
      <c r="A80" s="2" t="s">
        <v>174</v>
      </c>
      <c r="B80" s="2">
        <v>12.802881360000001</v>
      </c>
      <c r="C80" s="2">
        <v>12.747701409999999</v>
      </c>
      <c r="D80" s="2">
        <v>12.969251440000001</v>
      </c>
      <c r="E80" s="2">
        <v>12.26487283</v>
      </c>
      <c r="F80" s="2">
        <v>12.40676693</v>
      </c>
      <c r="G80" s="2">
        <v>12.66822067</v>
      </c>
      <c r="H80" s="2">
        <v>12.865530550000001</v>
      </c>
      <c r="I80" s="2">
        <v>12.72145605</v>
      </c>
      <c r="J80" s="2">
        <v>12.521181520000001</v>
      </c>
      <c r="K80" s="2">
        <v>12.13407999</v>
      </c>
      <c r="L80" s="2">
        <v>12.140815610000001</v>
      </c>
      <c r="M80" s="2">
        <v>12.252872869999999</v>
      </c>
      <c r="N80" s="2">
        <v>12.406331570000001</v>
      </c>
      <c r="O80" s="2">
        <v>12.59367071</v>
      </c>
      <c r="P80" s="2">
        <v>12.77501779</v>
      </c>
      <c r="Q80" s="2">
        <v>12.814943700000001</v>
      </c>
      <c r="R80" s="2">
        <v>12.81569945</v>
      </c>
      <c r="S80" s="2">
        <v>12.798144730000001</v>
      </c>
      <c r="T80" s="2">
        <v>12.77122527</v>
      </c>
      <c r="U80" s="2">
        <v>12.751911890000001</v>
      </c>
      <c r="V80" s="2">
        <v>12.740047150000001</v>
      </c>
      <c r="W80" s="2">
        <v>12.733382560000001</v>
      </c>
      <c r="X80" s="2">
        <v>12.732200750000001</v>
      </c>
      <c r="Y80" s="2">
        <v>12.73614852</v>
      </c>
      <c r="Z80" s="2">
        <v>12.744660700000001</v>
      </c>
      <c r="AA80" s="2">
        <v>12.726509030000001</v>
      </c>
      <c r="AB80" s="2">
        <v>12.714047689999999</v>
      </c>
      <c r="AC80" s="2">
        <v>12.709856419999999</v>
      </c>
      <c r="AD80" s="2">
        <v>12.712856070000001</v>
      </c>
      <c r="AE80" s="2">
        <v>12.72204043</v>
      </c>
      <c r="AF80" s="2">
        <v>12.73341579</v>
      </c>
      <c r="AG80" s="2">
        <v>12.74855455</v>
      </c>
      <c r="AH80" s="2">
        <v>12.76863777</v>
      </c>
      <c r="AI80" s="2">
        <v>12.79393454</v>
      </c>
      <c r="AJ80" s="2">
        <v>12.824535239999999</v>
      </c>
      <c r="AK80" s="2">
        <v>12.85812537</v>
      </c>
      <c r="AL80" s="2">
        <v>12.89595418</v>
      </c>
      <c r="AM80" s="2">
        <v>12.93729647</v>
      </c>
      <c r="AN80" s="2">
        <v>12.98207642</v>
      </c>
      <c r="AO80" s="2">
        <v>13.0302063</v>
      </c>
      <c r="AP80" s="2">
        <v>13.0814392</v>
      </c>
      <c r="AQ80" s="2">
        <v>13.13549927</v>
      </c>
      <c r="AR80" s="2">
        <v>13.192010270000001</v>
      </c>
      <c r="AS80" s="2">
        <v>13.25025758</v>
      </c>
      <c r="AT80" s="2">
        <v>13.30974314</v>
      </c>
    </row>
    <row r="81" spans="1:46" x14ac:dyDescent="0.25">
      <c r="A81" s="2" t="s">
        <v>175</v>
      </c>
      <c r="B81" s="2">
        <v>11.17711864</v>
      </c>
      <c r="C81" s="2">
        <v>11.634861109999999</v>
      </c>
      <c r="D81" s="2">
        <v>12.06256763</v>
      </c>
      <c r="E81" s="2">
        <v>11.47201291</v>
      </c>
      <c r="F81" s="2">
        <v>11.87485985</v>
      </c>
      <c r="G81" s="2">
        <v>12.304721949999999</v>
      </c>
      <c r="H81" s="2">
        <v>12.442835799999999</v>
      </c>
      <c r="I81" s="2">
        <v>12.39230579</v>
      </c>
      <c r="J81" s="2">
        <v>12.42119493</v>
      </c>
      <c r="K81" s="2">
        <v>12.489349689999999</v>
      </c>
      <c r="L81" s="2">
        <v>13.04152702</v>
      </c>
      <c r="M81" s="2">
        <v>13.388857379999999</v>
      </c>
      <c r="N81" s="2">
        <v>13.657405170000001</v>
      </c>
      <c r="O81" s="2">
        <v>13.852650669999999</v>
      </c>
      <c r="P81" s="2">
        <v>13.94336511</v>
      </c>
      <c r="Q81" s="2">
        <v>13.889363749999999</v>
      </c>
      <c r="R81" s="2">
        <v>13.76959271</v>
      </c>
      <c r="S81" s="2">
        <v>13.6334269</v>
      </c>
      <c r="T81" s="2">
        <v>13.508261210000001</v>
      </c>
      <c r="U81" s="2">
        <v>13.41658013</v>
      </c>
      <c r="V81" s="2">
        <v>13.42018734</v>
      </c>
      <c r="W81" s="2">
        <v>13.46230912</v>
      </c>
      <c r="X81" s="2">
        <v>13.530304859999999</v>
      </c>
      <c r="Y81" s="2">
        <v>13.61707835</v>
      </c>
      <c r="Z81" s="2">
        <v>13.7161753</v>
      </c>
      <c r="AA81" s="2">
        <v>13.82163538</v>
      </c>
      <c r="AB81" s="2">
        <v>13.94220412</v>
      </c>
      <c r="AC81" s="2">
        <v>14.079597010000001</v>
      </c>
      <c r="AD81" s="2">
        <v>14.232722069999999</v>
      </c>
      <c r="AE81" s="2">
        <v>14.399977099999999</v>
      </c>
      <c r="AF81" s="2">
        <v>14.57588662</v>
      </c>
      <c r="AG81" s="2">
        <v>14.757679919999999</v>
      </c>
      <c r="AH81" s="2">
        <v>14.949702500000001</v>
      </c>
      <c r="AI81" s="2">
        <v>15.15559142</v>
      </c>
      <c r="AJ81" s="2">
        <v>15.378485039999999</v>
      </c>
      <c r="AK81" s="2">
        <v>15.61804156</v>
      </c>
      <c r="AL81" s="2">
        <v>15.874607019999999</v>
      </c>
      <c r="AM81" s="2">
        <v>16.15145785</v>
      </c>
      <c r="AN81" s="2">
        <v>16.45047739</v>
      </c>
      <c r="AO81" s="2">
        <v>16.772710369999999</v>
      </c>
      <c r="AP81" s="2">
        <v>17.121011289999998</v>
      </c>
      <c r="AQ81" s="2">
        <v>17.494823790000002</v>
      </c>
      <c r="AR81" s="2">
        <v>17.893127249999999</v>
      </c>
      <c r="AS81" s="2">
        <v>18.314238209999999</v>
      </c>
      <c r="AT81" s="2">
        <v>18.755843410000001</v>
      </c>
    </row>
    <row r="82" spans="1:46" x14ac:dyDescent="0.25">
      <c r="A82" s="2" t="s">
        <v>176</v>
      </c>
      <c r="B82" s="2">
        <v>4.5698792999999998E-4</v>
      </c>
      <c r="C82" s="2">
        <v>6.8504224199999997E-4</v>
      </c>
      <c r="D82" s="2">
        <v>1.0885881200000001E-3</v>
      </c>
      <c r="E82" s="2">
        <v>1.6732753699999999E-3</v>
      </c>
      <c r="F82" s="2">
        <v>2.4049448099999998E-3</v>
      </c>
      <c r="G82" s="2">
        <v>3.38815822E-3</v>
      </c>
      <c r="H82" s="2">
        <v>4.66124296E-3</v>
      </c>
      <c r="I82" s="2">
        <v>6.3302262300000004E-3</v>
      </c>
      <c r="J82" s="2">
        <v>8.4936309500000008E-3</v>
      </c>
      <c r="K82" s="2">
        <v>1.08995888E-2</v>
      </c>
      <c r="L82" s="2">
        <v>1.4058934E-2</v>
      </c>
      <c r="M82" s="2">
        <v>1.8252746699999999E-2</v>
      </c>
      <c r="N82" s="2">
        <v>2.3673759900000001E-2</v>
      </c>
      <c r="O82" s="2">
        <v>3.0571263599999999E-2</v>
      </c>
      <c r="P82" s="2">
        <v>3.9237790799999998E-2</v>
      </c>
      <c r="Q82" s="2">
        <v>4.9992638300000003E-2</v>
      </c>
      <c r="R82" s="2">
        <v>6.30457923E-2</v>
      </c>
      <c r="S82" s="2">
        <v>7.8614403200000002E-2</v>
      </c>
      <c r="T82" s="2">
        <v>9.6946988999999997E-2</v>
      </c>
      <c r="U82" s="2">
        <v>0.1182835894</v>
      </c>
      <c r="V82" s="2">
        <v>0.14287325319999999</v>
      </c>
      <c r="W82" s="2">
        <v>0.17099066290000001</v>
      </c>
      <c r="X82" s="2">
        <v>0.20294137719999999</v>
      </c>
      <c r="Y82" s="2">
        <v>0.23904504100000001</v>
      </c>
      <c r="Z82" s="2">
        <v>0.27963836199999997</v>
      </c>
      <c r="AA82" s="2">
        <v>0.32498322200000002</v>
      </c>
      <c r="AB82" s="2">
        <v>0.37513640669999998</v>
      </c>
      <c r="AC82" s="2">
        <v>0.43010754550000002</v>
      </c>
      <c r="AD82" s="2">
        <v>0.48996741739999999</v>
      </c>
      <c r="AE82" s="2">
        <v>0.55476774490000003</v>
      </c>
      <c r="AF82" s="2">
        <v>0.62457467030000002</v>
      </c>
      <c r="AG82" s="2">
        <v>0.69946279430000002</v>
      </c>
      <c r="AH82" s="2">
        <v>0.77948032440000004</v>
      </c>
      <c r="AI82" s="2">
        <v>0.86467061860000005</v>
      </c>
      <c r="AJ82" s="2">
        <v>0.95506230489999999</v>
      </c>
      <c r="AK82" s="2">
        <v>1.050665526</v>
      </c>
      <c r="AL82" s="2">
        <v>1.151466476</v>
      </c>
      <c r="AM82" s="2">
        <v>1.257394541</v>
      </c>
      <c r="AN82" s="2">
        <v>1.3683468059999999</v>
      </c>
      <c r="AO82" s="2">
        <v>1.484178499</v>
      </c>
      <c r="AP82" s="2">
        <v>1.6048245510000001</v>
      </c>
      <c r="AQ82" s="2">
        <v>1.7300759480000001</v>
      </c>
      <c r="AR82" s="2">
        <v>1.859696282</v>
      </c>
      <c r="AS82" s="2">
        <v>1.993414485</v>
      </c>
      <c r="AT82" s="2">
        <v>2.1309264670000001</v>
      </c>
    </row>
    <row r="83" spans="1:46" x14ac:dyDescent="0.25">
      <c r="A83" s="2" t="s">
        <v>177</v>
      </c>
      <c r="B83" s="2">
        <v>1.04</v>
      </c>
      <c r="C83" s="2">
        <v>1.0531687169999999</v>
      </c>
      <c r="D83" s="2">
        <v>1.0417599769999999</v>
      </c>
      <c r="E83" s="2">
        <v>0.93456506120000005</v>
      </c>
      <c r="F83" s="2">
        <v>0.95213460670000005</v>
      </c>
      <c r="G83" s="2">
        <v>0.97991616650000002</v>
      </c>
      <c r="H83" s="2">
        <v>0.9882622955</v>
      </c>
      <c r="I83" s="2">
        <v>0.98817986810000003</v>
      </c>
      <c r="J83" s="2">
        <v>0.98417384119999995</v>
      </c>
      <c r="K83" s="2">
        <v>0.91254702239999996</v>
      </c>
      <c r="L83" s="2">
        <v>1.0846307019999999</v>
      </c>
      <c r="M83" s="2">
        <v>1.1689210860000001</v>
      </c>
      <c r="N83" s="2">
        <v>1.213183911</v>
      </c>
      <c r="O83" s="2">
        <v>1.2567581649999999</v>
      </c>
      <c r="P83" s="2">
        <v>1.29792379</v>
      </c>
      <c r="Q83" s="2">
        <v>1.3281157649999999</v>
      </c>
      <c r="R83" s="2">
        <v>1.3494375329999999</v>
      </c>
      <c r="S83" s="2">
        <v>1.3659887989999999</v>
      </c>
      <c r="T83" s="2">
        <v>1.3810730280000001</v>
      </c>
      <c r="U83" s="2">
        <v>1.3971584699999999</v>
      </c>
      <c r="V83" s="2">
        <v>1.415703296</v>
      </c>
      <c r="W83" s="2">
        <v>1.437205571</v>
      </c>
      <c r="X83" s="2">
        <v>1.461645324</v>
      </c>
      <c r="Y83" s="2">
        <v>1.4889915199999999</v>
      </c>
      <c r="Z83" s="2">
        <v>1.5189880579999999</v>
      </c>
      <c r="AA83" s="2">
        <v>1.5414701500000001</v>
      </c>
      <c r="AB83" s="2">
        <v>1.564083753</v>
      </c>
      <c r="AC83" s="2">
        <v>1.588152904</v>
      </c>
      <c r="AD83" s="2">
        <v>1.613207912</v>
      </c>
      <c r="AE83" s="2">
        <v>1.6395463320000001</v>
      </c>
      <c r="AF83" s="2">
        <v>1.6668338090000001</v>
      </c>
      <c r="AG83" s="2">
        <v>1.6948887349999999</v>
      </c>
      <c r="AH83" s="2">
        <v>1.7240547399999999</v>
      </c>
      <c r="AI83" s="2">
        <v>1.7546070170000001</v>
      </c>
      <c r="AJ83" s="2">
        <v>1.7867807710000001</v>
      </c>
      <c r="AK83" s="2">
        <v>1.8204920529999999</v>
      </c>
      <c r="AL83" s="2">
        <v>1.85577426</v>
      </c>
      <c r="AM83" s="2">
        <v>1.892922818</v>
      </c>
      <c r="AN83" s="2">
        <v>1.932132033</v>
      </c>
      <c r="AO83" s="2">
        <v>1.9735294480000001</v>
      </c>
      <c r="AP83" s="2">
        <v>2.0174254930000002</v>
      </c>
      <c r="AQ83" s="2">
        <v>2.0637585629999999</v>
      </c>
      <c r="AR83" s="2">
        <v>2.1124556079999999</v>
      </c>
      <c r="AS83" s="2">
        <v>2.1633757029999998</v>
      </c>
      <c r="AT83" s="2">
        <v>2.2163217830000002</v>
      </c>
    </row>
    <row r="84" spans="1:46" x14ac:dyDescent="0.25">
      <c r="A84" s="2" t="s">
        <v>178</v>
      </c>
      <c r="B84" s="2">
        <v>0.35</v>
      </c>
      <c r="C84" s="2">
        <v>0.35912811680000001</v>
      </c>
      <c r="D84" s="2">
        <v>0.351830645</v>
      </c>
      <c r="E84" s="2">
        <v>0.34608199039999998</v>
      </c>
      <c r="F84" s="2">
        <v>0.36618198709999999</v>
      </c>
      <c r="G84" s="2">
        <v>0.36485148919999999</v>
      </c>
      <c r="H84" s="2">
        <v>0.36294912689999997</v>
      </c>
      <c r="I84" s="2">
        <v>0.3442569982</v>
      </c>
      <c r="J84" s="2">
        <v>0.35315236560000002</v>
      </c>
      <c r="K84" s="2">
        <v>0.35064548400000001</v>
      </c>
      <c r="L84" s="2">
        <v>0.33268884679999999</v>
      </c>
      <c r="M84" s="2">
        <v>0.3348244232</v>
      </c>
      <c r="N84" s="2">
        <v>0.33595633930000002</v>
      </c>
      <c r="O84" s="2">
        <v>0.33324965950000002</v>
      </c>
      <c r="P84" s="2">
        <v>0.32716207219999999</v>
      </c>
      <c r="Q84" s="2">
        <v>0.32136040719999998</v>
      </c>
      <c r="R84" s="2">
        <v>0.3169907944</v>
      </c>
      <c r="S84" s="2">
        <v>0.31414480420000002</v>
      </c>
      <c r="T84" s="2">
        <v>0.31229066230000002</v>
      </c>
      <c r="U84" s="2">
        <v>0.31138798610000001</v>
      </c>
      <c r="V84" s="2">
        <v>0.31118219660000002</v>
      </c>
      <c r="W84" s="2">
        <v>0.31163732220000001</v>
      </c>
      <c r="X84" s="2">
        <v>0.31263559429999999</v>
      </c>
      <c r="Y84" s="2">
        <v>0.31404902400000001</v>
      </c>
      <c r="Z84" s="2">
        <v>0.31575408030000002</v>
      </c>
      <c r="AA84" s="2">
        <v>0.31859560190000002</v>
      </c>
      <c r="AB84" s="2">
        <v>0.3222777932</v>
      </c>
      <c r="AC84" s="2">
        <v>0.32652010190000003</v>
      </c>
      <c r="AD84" s="2">
        <v>0.3310998228</v>
      </c>
      <c r="AE84" s="2">
        <v>0.33586257429999999</v>
      </c>
      <c r="AF84" s="2">
        <v>0.34074223209999999</v>
      </c>
      <c r="AG84" s="2">
        <v>0.34566485660000001</v>
      </c>
      <c r="AH84" s="2">
        <v>0.35061134669999999</v>
      </c>
      <c r="AI84" s="2">
        <v>0.3555849109</v>
      </c>
      <c r="AJ84" s="2">
        <v>0.36060212679999998</v>
      </c>
      <c r="AK84" s="2">
        <v>0.36570362940000001</v>
      </c>
      <c r="AL84" s="2">
        <v>0.3708918397</v>
      </c>
      <c r="AM84" s="2">
        <v>0.37618467999999999</v>
      </c>
      <c r="AN84" s="2">
        <v>0.38159199739999999</v>
      </c>
      <c r="AO84" s="2">
        <v>0.38712030549999998</v>
      </c>
      <c r="AP84" s="2">
        <v>0.39280460319999999</v>
      </c>
      <c r="AQ84" s="2">
        <v>0.39864256139999998</v>
      </c>
      <c r="AR84" s="2">
        <v>0.40462615959999998</v>
      </c>
      <c r="AS84" s="2">
        <v>0.4107483441</v>
      </c>
      <c r="AT84" s="2">
        <v>0.41699581289999998</v>
      </c>
    </row>
    <row r="85" spans="1:46" x14ac:dyDescent="0.25">
      <c r="A85" s="2" t="s">
        <v>179</v>
      </c>
      <c r="B85" s="2">
        <v>13.26</v>
      </c>
      <c r="C85" s="2">
        <v>13.45912695</v>
      </c>
      <c r="D85" s="2">
        <v>13.030357759999999</v>
      </c>
      <c r="E85" s="2">
        <v>11.92790029</v>
      </c>
      <c r="F85" s="2">
        <v>12.31687266</v>
      </c>
      <c r="G85" s="2">
        <v>12.65139244</v>
      </c>
      <c r="H85" s="2">
        <v>12.085963769999999</v>
      </c>
      <c r="I85" s="2">
        <v>11.7656007</v>
      </c>
      <c r="J85" s="2">
        <v>11.814035349999999</v>
      </c>
      <c r="K85" s="2">
        <v>12.00709125</v>
      </c>
      <c r="L85" s="2">
        <v>11.339212229999999</v>
      </c>
      <c r="M85" s="2">
        <v>11.42560407</v>
      </c>
      <c r="N85" s="2">
        <v>11.44613249</v>
      </c>
      <c r="O85" s="2">
        <v>11.33867843</v>
      </c>
      <c r="P85" s="2">
        <v>11.14141219</v>
      </c>
      <c r="Q85" s="2">
        <v>10.974620180000001</v>
      </c>
      <c r="R85" s="2">
        <v>10.849062849999999</v>
      </c>
      <c r="S85" s="2">
        <v>10.759007950000001</v>
      </c>
      <c r="T85" s="2">
        <v>10.68992072</v>
      </c>
      <c r="U85" s="2">
        <v>10.63562634</v>
      </c>
      <c r="V85" s="2">
        <v>10.58700679</v>
      </c>
      <c r="W85" s="2">
        <v>10.553918489999999</v>
      </c>
      <c r="X85" s="2">
        <v>10.534105159999999</v>
      </c>
      <c r="Y85" s="2">
        <v>10.525575</v>
      </c>
      <c r="Z85" s="2">
        <v>10.526011499999999</v>
      </c>
      <c r="AA85" s="2">
        <v>10.55955451</v>
      </c>
      <c r="AB85" s="2">
        <v>10.61297776</v>
      </c>
      <c r="AC85" s="2">
        <v>10.67873294</v>
      </c>
      <c r="AD85" s="105">
        <v>10.75182676</v>
      </c>
      <c r="AE85" s="105">
        <v>10.82793672</v>
      </c>
      <c r="AF85" s="2">
        <v>10.90761064</v>
      </c>
      <c r="AG85" s="2">
        <v>10.98506727</v>
      </c>
      <c r="AH85" s="2">
        <v>11.06049449</v>
      </c>
      <c r="AI85" s="105">
        <v>11.13372178</v>
      </c>
      <c r="AJ85" s="2">
        <v>11.20491234</v>
      </c>
      <c r="AK85" s="2">
        <v>11.27679041</v>
      </c>
      <c r="AL85" s="2">
        <v>11.346956049999999</v>
      </c>
      <c r="AM85" s="2">
        <v>11.41691762</v>
      </c>
      <c r="AN85" s="2">
        <v>11.486805009999999</v>
      </c>
      <c r="AO85" s="2">
        <v>11.55683</v>
      </c>
      <c r="AP85" s="2">
        <v>11.628284539999999</v>
      </c>
      <c r="AQ85" s="2">
        <v>11.70111891</v>
      </c>
      <c r="AR85" s="2">
        <v>11.77525677</v>
      </c>
      <c r="AS85" s="2">
        <v>11.850946710000001</v>
      </c>
      <c r="AT85" s="2">
        <v>11.9277186</v>
      </c>
    </row>
    <row r="86" spans="1:46" x14ac:dyDescent="0.25">
      <c r="A86" s="2" t="s">
        <v>180</v>
      </c>
      <c r="B86" s="105">
        <v>17.667910710000001</v>
      </c>
      <c r="C86" s="2">
        <v>17.368325519999999</v>
      </c>
      <c r="D86" s="2">
        <v>16.68300713</v>
      </c>
      <c r="E86" s="2">
        <v>16.422196960000001</v>
      </c>
      <c r="F86" s="105">
        <v>16.31488323</v>
      </c>
      <c r="G86" s="2">
        <v>15.835219070000001</v>
      </c>
      <c r="H86" s="2">
        <v>15.103408480000001</v>
      </c>
      <c r="I86" s="2">
        <v>14.676759329999999</v>
      </c>
      <c r="J86" s="105">
        <v>14.37320034</v>
      </c>
      <c r="K86" s="2">
        <v>14.22698537</v>
      </c>
      <c r="L86" s="105">
        <v>14.16823851</v>
      </c>
      <c r="M86" s="2">
        <v>13.887988760000001</v>
      </c>
      <c r="N86" s="2">
        <v>13.45788216</v>
      </c>
      <c r="O86" s="2">
        <v>12.96429302</v>
      </c>
      <c r="P86" s="2">
        <v>12.434410270000001</v>
      </c>
      <c r="Q86" s="2">
        <v>12.069956489999999</v>
      </c>
      <c r="R86" s="2">
        <v>11.76560196</v>
      </c>
      <c r="S86" s="2">
        <v>11.496382560000001</v>
      </c>
      <c r="T86" s="2">
        <v>11.22927469</v>
      </c>
      <c r="U86" s="2">
        <v>10.966832480000001</v>
      </c>
      <c r="V86" s="2">
        <v>10.703449539999999</v>
      </c>
      <c r="W86" s="2">
        <v>10.44695201</v>
      </c>
      <c r="X86" s="2">
        <v>10.196336410000001</v>
      </c>
      <c r="Y86" s="2">
        <v>9.9514006940000002</v>
      </c>
      <c r="Z86" s="2">
        <v>9.7124100210000002</v>
      </c>
      <c r="AA86" s="2">
        <v>9.5233289669999994</v>
      </c>
      <c r="AB86" s="2">
        <v>9.3494421929999998</v>
      </c>
      <c r="AC86" s="2">
        <v>9.1881233330000001</v>
      </c>
      <c r="AD86" s="2">
        <v>9.0359898780000005</v>
      </c>
      <c r="AE86" s="2">
        <v>8.8914025460000001</v>
      </c>
      <c r="AF86" s="2">
        <v>8.7563916220000007</v>
      </c>
      <c r="AG86" s="2">
        <v>8.6281917729999904</v>
      </c>
      <c r="AH86" s="2">
        <v>8.5047889940000001</v>
      </c>
      <c r="AI86" s="2">
        <v>8.3852282339999995</v>
      </c>
      <c r="AJ86" s="2">
        <v>8.2689084749999999</v>
      </c>
      <c r="AK86" s="2">
        <v>8.1573189989999904</v>
      </c>
      <c r="AL86" s="2">
        <v>8.0489370749999996</v>
      </c>
      <c r="AM86" s="2">
        <v>7.9411937840000002</v>
      </c>
      <c r="AN86" s="2">
        <v>7.833536499</v>
      </c>
      <c r="AO86" s="2">
        <v>7.7260217520000003</v>
      </c>
      <c r="AP86" s="2">
        <v>7.6188691029999998</v>
      </c>
      <c r="AQ86" s="2">
        <v>7.5122688269999998</v>
      </c>
      <c r="AR86" s="2">
        <v>7.4064833840000004</v>
      </c>
      <c r="AS86" s="2">
        <v>7.3020061009999999</v>
      </c>
      <c r="AT86" s="2">
        <v>7.1991404719999998</v>
      </c>
    </row>
    <row r="87" spans="1:46" x14ac:dyDescent="0.25">
      <c r="A87" s="2" t="s">
        <v>181</v>
      </c>
      <c r="B87" s="105">
        <v>5.8220892859999998</v>
      </c>
      <c r="C87" s="105">
        <v>6.1653733600000002</v>
      </c>
      <c r="D87" s="105">
        <v>6.4007051779999999</v>
      </c>
      <c r="E87" s="2">
        <v>6.6694999800000003</v>
      </c>
      <c r="F87" s="2">
        <v>7.1708043809999999</v>
      </c>
      <c r="G87" s="2">
        <v>7.4857281999999996</v>
      </c>
      <c r="H87" s="2">
        <v>7.5401676929999999</v>
      </c>
      <c r="I87" s="2">
        <v>7.709119362</v>
      </c>
      <c r="J87" s="2">
        <v>8.1073130249999998</v>
      </c>
      <c r="K87" s="2">
        <v>8.8905183910000005</v>
      </c>
      <c r="L87" s="2">
        <v>9.5215675090000005</v>
      </c>
      <c r="M87" s="2">
        <v>9.6704097180000002</v>
      </c>
      <c r="N87" s="2">
        <v>9.4995041219999994</v>
      </c>
      <c r="O87" s="2">
        <v>9.1271169319999998</v>
      </c>
      <c r="P87" s="2">
        <v>8.6465181700000002</v>
      </c>
      <c r="Q87" s="2">
        <v>8.2544028419999904</v>
      </c>
      <c r="R87" s="2">
        <v>7.9517049130000004</v>
      </c>
      <c r="S87" s="2">
        <v>7.7182053809999998</v>
      </c>
      <c r="T87" s="2">
        <v>7.5285177409999999</v>
      </c>
      <c r="U87" s="2">
        <v>7.3700393269999998</v>
      </c>
      <c r="V87" s="2">
        <v>7.2637895759999997</v>
      </c>
      <c r="W87" s="2">
        <v>7.1767404619999997</v>
      </c>
      <c r="X87" s="2">
        <v>7.1012655550000003</v>
      </c>
      <c r="Y87" s="2">
        <v>7.0333180909999999</v>
      </c>
      <c r="Z87" s="2">
        <v>6.9697837619999996</v>
      </c>
      <c r="AA87" s="2">
        <v>6.9372821780000002</v>
      </c>
      <c r="AB87" s="2">
        <v>6.9242362679999996</v>
      </c>
      <c r="AC87" s="2">
        <v>6.9223418370000003</v>
      </c>
      <c r="AD87" s="2">
        <v>6.9257804399999996</v>
      </c>
      <c r="AE87" s="2">
        <v>6.9310561819999998</v>
      </c>
      <c r="AF87" s="2">
        <v>6.9374444110000004</v>
      </c>
      <c r="AG87" s="2">
        <v>6.9430589879999998</v>
      </c>
      <c r="AH87" s="2">
        <v>6.9479844130000004</v>
      </c>
      <c r="AI87" s="2">
        <v>6.9526151379999996</v>
      </c>
      <c r="AJ87" s="2">
        <v>6.957537802</v>
      </c>
      <c r="AK87" s="2">
        <v>6.9640225259999999</v>
      </c>
      <c r="AL87" s="2">
        <v>6.9717423619999996</v>
      </c>
      <c r="AM87" s="2">
        <v>6.9811588999999996</v>
      </c>
      <c r="AN87" s="2">
        <v>6.9924248100000002</v>
      </c>
      <c r="AO87" s="2">
        <v>7.0056159119999997</v>
      </c>
      <c r="AP87" s="2">
        <v>7.0224416300000003</v>
      </c>
      <c r="AQ87" s="2">
        <v>7.0423171470000003</v>
      </c>
      <c r="AR87" s="2">
        <v>7.0647185889999999</v>
      </c>
      <c r="AS87" s="2">
        <v>7.089347032</v>
      </c>
      <c r="AT87" s="105">
        <v>7.1157941070000001</v>
      </c>
    </row>
    <row r="88" spans="1:46" x14ac:dyDescent="0.25">
      <c r="A88" s="2" t="s">
        <v>182</v>
      </c>
      <c r="B88" s="105">
        <v>1.1759185899999999E-6</v>
      </c>
      <c r="C88" s="105">
        <v>1.6865124400000001E-6</v>
      </c>
      <c r="D88" s="105">
        <v>4.3923791899999998E-6</v>
      </c>
      <c r="E88" s="105">
        <v>7.0109685300000003E-6</v>
      </c>
      <c r="F88" s="105">
        <v>9.8762149700000003E-6</v>
      </c>
      <c r="G88" s="105">
        <v>1.31138915E-5</v>
      </c>
      <c r="H88" s="105">
        <v>1.5890268200000002E-5</v>
      </c>
      <c r="I88" s="105">
        <v>1.86527138E-5</v>
      </c>
      <c r="J88" s="105">
        <v>2.1221197699999999E-5</v>
      </c>
      <c r="K88" s="105">
        <v>2.53037863E-5</v>
      </c>
      <c r="L88" s="105">
        <v>2.80215405E-5</v>
      </c>
      <c r="M88" s="105">
        <v>3.1354552000000002E-5</v>
      </c>
      <c r="N88" s="105">
        <v>3.5151346100000001E-5</v>
      </c>
      <c r="O88" s="105">
        <v>3.93800324E-5</v>
      </c>
      <c r="P88" s="105">
        <v>4.40458346E-5</v>
      </c>
      <c r="Q88" s="105">
        <v>4.90793411E-5</v>
      </c>
      <c r="R88" s="105">
        <v>5.44062684E-5</v>
      </c>
      <c r="S88" s="105">
        <v>5.9958570900000001E-5</v>
      </c>
      <c r="T88" s="105">
        <v>6.5655430900000001E-5</v>
      </c>
      <c r="U88" s="105">
        <v>7.14247255E-5</v>
      </c>
      <c r="V88" s="105">
        <v>7.7201192499999998E-5</v>
      </c>
      <c r="W88" s="105">
        <v>8.2932263399999997E-5</v>
      </c>
      <c r="X88" s="105">
        <v>8.8577638999999997E-5</v>
      </c>
      <c r="Y88" s="105">
        <v>9.4102734100000001E-5</v>
      </c>
      <c r="Z88" s="105">
        <v>9.9478740400000003E-5</v>
      </c>
      <c r="AA88" s="105">
        <v>1.04648721E-4</v>
      </c>
      <c r="AB88" s="105">
        <v>1.0958561599999999E-4</v>
      </c>
      <c r="AC88" s="105">
        <v>1.1427023599999999E-4</v>
      </c>
      <c r="AD88" s="105">
        <v>1.18697448E-4</v>
      </c>
      <c r="AE88" s="105">
        <v>1.22860747E-4</v>
      </c>
      <c r="AF88" s="105">
        <v>1.26755254E-4</v>
      </c>
      <c r="AG88" s="105">
        <v>1.3037688600000001E-4</v>
      </c>
      <c r="AH88" s="105">
        <v>1.3371783599999999E-4</v>
      </c>
      <c r="AI88" s="105">
        <v>1.3677029800000001E-4</v>
      </c>
      <c r="AJ88" s="105">
        <v>1.3952595200000001E-4</v>
      </c>
      <c r="AK88" s="105">
        <v>1.4197643199999999E-4</v>
      </c>
      <c r="AL88" s="105">
        <v>1.44113575E-4</v>
      </c>
      <c r="AM88" s="105">
        <v>1.45927513E-4</v>
      </c>
      <c r="AN88" s="105">
        <v>1.4740984699999999E-4</v>
      </c>
      <c r="AO88" s="105">
        <v>1.4855338E-4</v>
      </c>
      <c r="AP88" s="105">
        <v>1.49359104E-4</v>
      </c>
      <c r="AQ88" s="105">
        <v>1.4982376599999999E-4</v>
      </c>
      <c r="AR88" s="105">
        <v>1.4994689099999999E-4</v>
      </c>
      <c r="AS88" s="105">
        <v>1.4973038699999999E-4</v>
      </c>
      <c r="AT88" s="105">
        <v>1.4917851699999999E-4</v>
      </c>
    </row>
    <row r="89" spans="1:46" x14ac:dyDescent="0.25">
      <c r="A89" s="2" t="s">
        <v>183</v>
      </c>
      <c r="B89" s="2">
        <v>0.06</v>
      </c>
      <c r="C89" s="2">
        <v>6.0822699000000001E-2</v>
      </c>
      <c r="D89" s="2">
        <v>5.8754367699999997E-2</v>
      </c>
      <c r="E89" s="2">
        <v>5.3519924500000003E-2</v>
      </c>
      <c r="F89" s="2">
        <v>5.4889304200000003E-2</v>
      </c>
      <c r="G89" s="2">
        <v>5.52498825E-2</v>
      </c>
      <c r="H89" s="2">
        <v>5.40727077E-2</v>
      </c>
      <c r="I89" s="2">
        <v>5.2922796600000002E-2</v>
      </c>
      <c r="J89" s="2">
        <v>5.2989885799999997E-2</v>
      </c>
      <c r="K89" s="2">
        <v>5.0943893699999999E-2</v>
      </c>
      <c r="L89" s="2">
        <v>8.4653629499999994E-2</v>
      </c>
      <c r="M89" s="2">
        <v>0.13335752749999999</v>
      </c>
      <c r="N89" s="2">
        <v>0.137601214</v>
      </c>
      <c r="O89" s="2">
        <v>0.16672114369999999</v>
      </c>
      <c r="P89" s="2">
        <v>0.19631681170000001</v>
      </c>
      <c r="Q89" s="2">
        <v>0.196266414</v>
      </c>
      <c r="R89" s="2">
        <v>0.19603983489999999</v>
      </c>
      <c r="S89" s="2">
        <v>0.1960609787</v>
      </c>
      <c r="T89" s="2">
        <v>0.1962679651</v>
      </c>
      <c r="U89" s="2">
        <v>0.1967274799</v>
      </c>
      <c r="V89" s="2">
        <v>0.19749384149999999</v>
      </c>
      <c r="W89" s="2">
        <v>0.19864372990000001</v>
      </c>
      <c r="X89" s="2">
        <v>0.20014742490000001</v>
      </c>
      <c r="Y89" s="2">
        <v>0.201974453</v>
      </c>
      <c r="Z89" s="2">
        <v>0.2040699825</v>
      </c>
      <c r="AA89" s="2">
        <v>0.20459940099999999</v>
      </c>
      <c r="AB89" s="2">
        <v>0.2052409909</v>
      </c>
      <c r="AC89" s="2">
        <v>0.20612829169999999</v>
      </c>
      <c r="AD89" s="2">
        <v>0.20713462530000001</v>
      </c>
      <c r="AE89" s="2">
        <v>0.2081969099</v>
      </c>
      <c r="AF89" s="2">
        <v>0.20929430509999999</v>
      </c>
      <c r="AG89" s="2">
        <v>0.2103478734</v>
      </c>
      <c r="AH89" s="2">
        <v>0.21135258509999999</v>
      </c>
      <c r="AI89" s="2">
        <v>0.21230643530000001</v>
      </c>
      <c r="AJ89" s="2">
        <v>0.21321512640000001</v>
      </c>
      <c r="AK89" s="2">
        <v>0.2141113687</v>
      </c>
      <c r="AL89" s="2">
        <v>0.21497631349999999</v>
      </c>
      <c r="AM89" s="2">
        <v>0.21583143560000001</v>
      </c>
      <c r="AN89" s="2">
        <v>0.21668485809999999</v>
      </c>
      <c r="AO89" s="2">
        <v>0.21754310669999999</v>
      </c>
      <c r="AP89" s="2">
        <v>0.2184371041</v>
      </c>
      <c r="AQ89" s="2">
        <v>0.21936005380000001</v>
      </c>
      <c r="AR89" s="2">
        <v>0.22030573019999999</v>
      </c>
      <c r="AS89" s="2">
        <v>0.22127118539999999</v>
      </c>
      <c r="AT89" s="2">
        <v>0.2222462788</v>
      </c>
    </row>
    <row r="90" spans="1:46" x14ac:dyDescent="0.25">
      <c r="A90" s="2" t="s">
        <v>184</v>
      </c>
      <c r="B90" s="2">
        <v>2393165780</v>
      </c>
      <c r="C90" s="2">
        <v>2405118218</v>
      </c>
      <c r="D90" s="105">
        <v>2414498956</v>
      </c>
      <c r="E90" s="105">
        <v>2422996548</v>
      </c>
      <c r="F90" s="105">
        <v>2431263925</v>
      </c>
      <c r="G90" s="2">
        <v>2438773895</v>
      </c>
      <c r="H90" s="105">
        <v>2446030860</v>
      </c>
      <c r="I90" s="105">
        <v>2452410977</v>
      </c>
      <c r="J90" s="105">
        <v>2457866598</v>
      </c>
      <c r="K90" s="105">
        <v>2463062846</v>
      </c>
      <c r="L90" s="105">
        <v>2485162127</v>
      </c>
      <c r="M90" s="2">
        <v>2507073307</v>
      </c>
      <c r="N90" s="2">
        <v>2528796593</v>
      </c>
      <c r="O90" s="2">
        <v>2550332189</v>
      </c>
      <c r="P90" s="2">
        <v>2571680300</v>
      </c>
      <c r="Q90" s="2">
        <v>2592841129</v>
      </c>
      <c r="R90" s="2">
        <v>2613814878</v>
      </c>
      <c r="S90" s="2">
        <v>2634601749</v>
      </c>
      <c r="T90" s="2">
        <v>2655201943</v>
      </c>
      <c r="U90" s="2">
        <v>2675615661</v>
      </c>
      <c r="V90" s="2">
        <v>2695843102</v>
      </c>
      <c r="W90" s="105">
        <v>2715884465</v>
      </c>
      <c r="X90" s="2">
        <v>2735739948</v>
      </c>
      <c r="Y90" s="2">
        <v>2755409750</v>
      </c>
      <c r="Z90" s="2">
        <v>2774894066</v>
      </c>
      <c r="AA90" s="2">
        <v>2794193094</v>
      </c>
      <c r="AB90" s="2">
        <v>2813307029</v>
      </c>
      <c r="AC90" s="2">
        <v>2832236066</v>
      </c>
      <c r="AD90" s="2">
        <v>2850980400</v>
      </c>
      <c r="AE90" s="2">
        <v>2869540224</v>
      </c>
      <c r="AF90" s="2">
        <v>2887915733</v>
      </c>
      <c r="AG90" s="2">
        <v>2906107118</v>
      </c>
      <c r="AH90" s="2">
        <v>2924114573</v>
      </c>
      <c r="AI90" s="2">
        <v>2941938288</v>
      </c>
      <c r="AJ90" s="2">
        <v>2959578456</v>
      </c>
      <c r="AK90" s="2">
        <v>2977035266</v>
      </c>
      <c r="AL90" s="2">
        <v>2994308909</v>
      </c>
      <c r="AM90" s="2">
        <v>3011399574</v>
      </c>
      <c r="AN90" s="2">
        <v>3028307452</v>
      </c>
      <c r="AO90" s="2">
        <v>3045032729</v>
      </c>
      <c r="AP90" s="2">
        <v>3061575596</v>
      </c>
      <c r="AQ90" s="2">
        <v>3077936238</v>
      </c>
      <c r="AR90" s="2">
        <v>3094114845</v>
      </c>
      <c r="AS90" s="2">
        <v>3110111601</v>
      </c>
      <c r="AT90" s="2">
        <v>3125926695</v>
      </c>
    </row>
    <row r="91" spans="1:46" x14ac:dyDescent="0.25">
      <c r="A91" s="2" t="s">
        <v>185</v>
      </c>
      <c r="B91" s="105">
        <v>661127</v>
      </c>
      <c r="C91" s="2">
        <v>4615413.3499999996</v>
      </c>
      <c r="D91" s="2">
        <v>10679822.73</v>
      </c>
      <c r="E91" s="2">
        <v>17129436.93</v>
      </c>
      <c r="F91" s="105">
        <v>22323590.690000001</v>
      </c>
      <c r="G91" s="2">
        <v>26577290.719999999</v>
      </c>
      <c r="H91" s="2">
        <v>30870420.07</v>
      </c>
      <c r="I91" s="2">
        <v>35386256.810000002</v>
      </c>
      <c r="J91" s="105">
        <v>39341044.390000001</v>
      </c>
      <c r="K91" s="105">
        <v>41734029.609999999</v>
      </c>
      <c r="L91" s="2">
        <v>43618047.549999997</v>
      </c>
      <c r="M91" s="105">
        <v>45199616.710000001</v>
      </c>
      <c r="N91" s="2">
        <v>47103698.289999999</v>
      </c>
      <c r="O91" s="2">
        <v>49143641.729999997</v>
      </c>
      <c r="P91" s="2">
        <v>51656103.509999998</v>
      </c>
      <c r="Q91" s="2">
        <v>54912750.119999997</v>
      </c>
      <c r="R91" s="2">
        <v>58824596.530000001</v>
      </c>
      <c r="S91" s="2">
        <v>63329650.109999999</v>
      </c>
      <c r="T91" s="2">
        <v>68390527.359999999</v>
      </c>
      <c r="U91" s="2">
        <v>73983121.319999903</v>
      </c>
      <c r="V91" s="2">
        <v>80086964.129999995</v>
      </c>
      <c r="W91" s="2">
        <v>86686066.599999994</v>
      </c>
      <c r="X91" s="2">
        <v>93764890.590000004</v>
      </c>
      <c r="Y91" s="2">
        <v>101307098.8</v>
      </c>
      <c r="Z91" s="2">
        <v>109295769</v>
      </c>
      <c r="AA91" s="2">
        <v>117706054</v>
      </c>
      <c r="AB91" s="2">
        <v>126500210.40000001</v>
      </c>
      <c r="AC91" s="2">
        <v>135652898.09999999</v>
      </c>
      <c r="AD91" s="2">
        <v>145202993.90000001</v>
      </c>
      <c r="AE91" s="2">
        <v>155166438.5</v>
      </c>
      <c r="AF91" s="2">
        <v>165535894.09999999</v>
      </c>
      <c r="AG91" s="2">
        <v>176304070.90000001</v>
      </c>
      <c r="AH91" s="105">
        <v>187463474.40000001</v>
      </c>
      <c r="AI91" s="2">
        <v>199006296.59999999</v>
      </c>
      <c r="AJ91" s="2">
        <v>210924492.59999999</v>
      </c>
      <c r="AK91" s="105">
        <v>223209856.80000001</v>
      </c>
      <c r="AL91" s="2">
        <v>235854070.59999999</v>
      </c>
      <c r="AM91" s="2">
        <v>248848820</v>
      </c>
      <c r="AN91" s="2">
        <v>262184664.19999999</v>
      </c>
      <c r="AO91" s="2">
        <v>275851994.60000002</v>
      </c>
      <c r="AP91" s="2">
        <v>289841188.80000001</v>
      </c>
      <c r="AQ91" s="105">
        <v>304142615.80000001</v>
      </c>
      <c r="AR91" s="2">
        <v>318746645.89999998</v>
      </c>
      <c r="AS91" s="2">
        <v>333643657.10000002</v>
      </c>
      <c r="AT91" s="2">
        <v>348824041</v>
      </c>
    </row>
    <row r="92" spans="1:46" x14ac:dyDescent="0.25">
      <c r="A92" s="2" t="s">
        <v>186</v>
      </c>
      <c r="B92" s="105">
        <v>42391824</v>
      </c>
      <c r="C92" s="2">
        <v>55543179.350000001</v>
      </c>
      <c r="D92" s="2">
        <v>70873080.879999995</v>
      </c>
      <c r="E92" s="2">
        <v>86396293.980000004</v>
      </c>
      <c r="F92" s="105">
        <v>98867541.260000005</v>
      </c>
      <c r="G92" s="2">
        <v>109698628.5</v>
      </c>
      <c r="H92" s="2">
        <v>121132433.59999999</v>
      </c>
      <c r="I92" s="2">
        <v>133118884.8</v>
      </c>
      <c r="J92" s="105">
        <v>143878299.19999999</v>
      </c>
      <c r="K92" s="105">
        <v>151682767.09999999</v>
      </c>
      <c r="L92" s="2">
        <v>162429087.5</v>
      </c>
      <c r="M92" s="2">
        <v>173709381.30000001</v>
      </c>
      <c r="N92" s="2">
        <v>187868806.19999999</v>
      </c>
      <c r="O92" s="2">
        <v>204786383.30000001</v>
      </c>
      <c r="P92" s="2">
        <v>226352672.59999999</v>
      </c>
      <c r="Q92" s="2">
        <v>247798840.5</v>
      </c>
      <c r="R92" s="2">
        <v>268845175.89999998</v>
      </c>
      <c r="S92" s="2">
        <v>289306633.30000001</v>
      </c>
      <c r="T92" s="2">
        <v>309087435.10000002</v>
      </c>
      <c r="U92" s="2">
        <v>328140745.89999998</v>
      </c>
      <c r="V92" s="2">
        <v>346434031.10000002</v>
      </c>
      <c r="W92" s="2">
        <v>363953330.30000001</v>
      </c>
      <c r="X92" s="2">
        <v>380685937.39999998</v>
      </c>
      <c r="Y92" s="2">
        <v>396614582.89999998</v>
      </c>
      <c r="Z92" s="2">
        <v>411718384.10000002</v>
      </c>
      <c r="AA92" s="2">
        <v>425934331</v>
      </c>
      <c r="AB92" s="2">
        <v>439126716.5</v>
      </c>
      <c r="AC92" s="2">
        <v>451221283.80000001</v>
      </c>
      <c r="AD92" s="2">
        <v>462430223.5</v>
      </c>
      <c r="AE92" s="2">
        <v>472873904.10000002</v>
      </c>
      <c r="AF92" s="2">
        <v>482574678.5</v>
      </c>
      <c r="AG92" s="2">
        <v>491557453.10000002</v>
      </c>
      <c r="AH92" s="2">
        <v>499846287.5</v>
      </c>
      <c r="AI92" s="2">
        <v>507462926.19999999</v>
      </c>
      <c r="AJ92" s="2">
        <v>514427158.69999999</v>
      </c>
      <c r="AK92" s="2">
        <v>520757587.10000002</v>
      </c>
      <c r="AL92" s="2">
        <v>526472514</v>
      </c>
      <c r="AM92" s="2">
        <v>531624810</v>
      </c>
      <c r="AN92" s="2">
        <v>536233270.10000002</v>
      </c>
      <c r="AO92" s="2">
        <v>540309111.39999998</v>
      </c>
      <c r="AP92" s="2">
        <v>543863378.39999998</v>
      </c>
      <c r="AQ92" s="2">
        <v>546906961</v>
      </c>
      <c r="AR92" s="2">
        <v>549450623.89999998</v>
      </c>
      <c r="AS92" s="2">
        <v>551505026.79999995</v>
      </c>
      <c r="AT92" s="2">
        <v>553080742.20000005</v>
      </c>
    </row>
    <row r="93" spans="1:46" x14ac:dyDescent="0.25">
      <c r="A93" s="2" t="s">
        <v>187</v>
      </c>
      <c r="B93" s="105">
        <v>300942006</v>
      </c>
      <c r="C93" s="105">
        <v>325440608.60000002</v>
      </c>
      <c r="D93" s="105">
        <v>349479490.69999999</v>
      </c>
      <c r="E93" s="105">
        <v>373061175</v>
      </c>
      <c r="F93" s="2">
        <v>391372440.30000001</v>
      </c>
      <c r="G93" s="2">
        <v>408697864</v>
      </c>
      <c r="H93" s="2">
        <v>428598056.80000001</v>
      </c>
      <c r="I93" s="2">
        <v>450120393.19999999</v>
      </c>
      <c r="J93" s="105">
        <v>470040562.10000002</v>
      </c>
      <c r="K93" s="2">
        <v>486205420.60000002</v>
      </c>
      <c r="L93" s="2">
        <v>505515849.39999998</v>
      </c>
      <c r="M93" s="2">
        <v>519044438.80000001</v>
      </c>
      <c r="N93" s="2">
        <v>530074224.69999999</v>
      </c>
      <c r="O93" s="2">
        <v>536545378</v>
      </c>
      <c r="P93" s="2">
        <v>539866424.29999995</v>
      </c>
      <c r="Q93" s="2">
        <v>545438597.5</v>
      </c>
      <c r="R93" s="2">
        <v>552328653.79999995</v>
      </c>
      <c r="S93" s="2">
        <v>559900197.39999998</v>
      </c>
      <c r="T93" s="2">
        <v>567796246.39999998</v>
      </c>
      <c r="U93" s="2">
        <v>575827826.29999995</v>
      </c>
      <c r="V93" s="2">
        <v>583894318.5</v>
      </c>
      <c r="W93" s="2">
        <v>591957657.10000002</v>
      </c>
      <c r="X93" s="2">
        <v>599981929.29999995</v>
      </c>
      <c r="Y93" s="2">
        <v>607914034.89999998</v>
      </c>
      <c r="Z93" s="2">
        <v>615683258.79999995</v>
      </c>
      <c r="AA93" s="2">
        <v>623077121.39999998</v>
      </c>
      <c r="AB93" s="2">
        <v>629629138.20000005</v>
      </c>
      <c r="AC93" s="2">
        <v>635068018.20000005</v>
      </c>
      <c r="AD93" s="2">
        <v>639675878.5</v>
      </c>
      <c r="AE93" s="2">
        <v>643625795.79999995</v>
      </c>
      <c r="AF93" s="2">
        <v>646947139</v>
      </c>
      <c r="AG93" s="2">
        <v>649691173.39999998</v>
      </c>
      <c r="AH93" s="2">
        <v>651909008.79999995</v>
      </c>
      <c r="AI93" s="2">
        <v>653642132.5</v>
      </c>
      <c r="AJ93" s="2">
        <v>654923079.60000002</v>
      </c>
      <c r="AK93" s="2">
        <v>655779525.20000005</v>
      </c>
      <c r="AL93" s="2">
        <v>656240370.5</v>
      </c>
      <c r="AM93" s="2">
        <v>656605626.39999998</v>
      </c>
      <c r="AN93" s="2">
        <v>656934890.39999998</v>
      </c>
      <c r="AO93" s="2">
        <v>657231930.79999995</v>
      </c>
      <c r="AP93" s="2">
        <v>657499859.89999998</v>
      </c>
      <c r="AQ93" s="2">
        <v>657741188.20000005</v>
      </c>
      <c r="AR93" s="2">
        <v>657957988.10000002</v>
      </c>
      <c r="AS93" s="2">
        <v>658152022.10000002</v>
      </c>
      <c r="AT93" s="2">
        <v>658324877.5</v>
      </c>
    </row>
    <row r="94" spans="1:46" x14ac:dyDescent="0.25">
      <c r="A94" s="2" t="s">
        <v>188</v>
      </c>
      <c r="B94" s="105">
        <v>661409532</v>
      </c>
      <c r="C94" s="105">
        <v>657996429.20000005</v>
      </c>
      <c r="D94" s="105">
        <v>653330269.89999998</v>
      </c>
      <c r="E94" s="105">
        <v>648463459.70000005</v>
      </c>
      <c r="F94" s="105">
        <v>642980394.89999998</v>
      </c>
      <c r="G94" s="105">
        <v>638659060.10000002</v>
      </c>
      <c r="H94" s="105">
        <v>635633060.10000002</v>
      </c>
      <c r="I94" s="105">
        <v>633500694.39999998</v>
      </c>
      <c r="J94" s="105">
        <v>631675948.79999995</v>
      </c>
      <c r="K94" s="105">
        <v>630072615.20000005</v>
      </c>
      <c r="L94" s="105">
        <v>628789423.29999995</v>
      </c>
      <c r="M94" s="105">
        <v>628240663.29999995</v>
      </c>
      <c r="N94" s="105">
        <v>628092955.79999995</v>
      </c>
      <c r="O94" s="105">
        <v>629690242</v>
      </c>
      <c r="P94" s="105">
        <v>632355223.10000002</v>
      </c>
      <c r="Q94" s="105">
        <v>635724526.79999995</v>
      </c>
      <c r="R94" s="2">
        <v>639316235.39999998</v>
      </c>
      <c r="S94" s="2">
        <v>642812005.10000002</v>
      </c>
      <c r="T94" s="2">
        <v>646042473.79999995</v>
      </c>
      <c r="U94" s="2">
        <v>648948960.79999995</v>
      </c>
      <c r="V94" s="2">
        <v>651594169.39999998</v>
      </c>
      <c r="W94" s="2">
        <v>654072722.29999995</v>
      </c>
      <c r="X94" s="2">
        <v>656485284.60000002</v>
      </c>
      <c r="Y94" s="2">
        <v>658935301.20000005</v>
      </c>
      <c r="Z94" s="105">
        <v>661522071.29999995</v>
      </c>
      <c r="AA94" s="105">
        <v>664350489.89999998</v>
      </c>
      <c r="AB94" s="105">
        <v>667537917</v>
      </c>
      <c r="AC94" s="105">
        <v>671211441.5</v>
      </c>
      <c r="AD94" s="105">
        <v>674763635.39999998</v>
      </c>
      <c r="AE94" s="105">
        <v>677894551.60000002</v>
      </c>
      <c r="AF94" s="105">
        <v>680622541</v>
      </c>
      <c r="AG94" s="105">
        <v>682978929.70000005</v>
      </c>
      <c r="AH94" s="105">
        <v>684994950.5</v>
      </c>
      <c r="AI94" s="105">
        <v>686696166.39999998</v>
      </c>
      <c r="AJ94" s="105">
        <v>688102447.20000005</v>
      </c>
      <c r="AK94" s="105">
        <v>689230181</v>
      </c>
      <c r="AL94" s="105">
        <v>690095981</v>
      </c>
      <c r="AM94" s="105">
        <v>690870500.79999995</v>
      </c>
      <c r="AN94" s="105">
        <v>691591111.39999998</v>
      </c>
      <c r="AO94" s="105">
        <v>692263101.60000002</v>
      </c>
      <c r="AP94" s="105">
        <v>692890841.79999995</v>
      </c>
      <c r="AQ94" s="105">
        <v>693477860.29999995</v>
      </c>
      <c r="AR94" s="105">
        <v>694027070.89999998</v>
      </c>
      <c r="AS94" s="105">
        <v>694540953.5</v>
      </c>
      <c r="AT94" s="105">
        <v>695021742.70000005</v>
      </c>
    </row>
    <row r="95" spans="1:46" x14ac:dyDescent="0.25">
      <c r="A95" s="2" t="s">
        <v>189</v>
      </c>
      <c r="B95" s="2">
        <v>786713699</v>
      </c>
      <c r="C95" s="2">
        <v>775163039.20000005</v>
      </c>
      <c r="D95" s="2">
        <v>760784494</v>
      </c>
      <c r="E95" s="2">
        <v>745895134</v>
      </c>
      <c r="F95" s="105">
        <v>735487865.39999998</v>
      </c>
      <c r="G95" s="105">
        <v>726068227.10000002</v>
      </c>
      <c r="H95" s="105">
        <v>714701612.70000005</v>
      </c>
      <c r="I95" s="105">
        <v>701546939</v>
      </c>
      <c r="J95" s="105">
        <v>689365491.20000005</v>
      </c>
      <c r="K95" s="105">
        <v>680792867.39999998</v>
      </c>
      <c r="L95" s="105">
        <v>677415640.39999998</v>
      </c>
      <c r="M95" s="2">
        <v>676333749.39999998</v>
      </c>
      <c r="N95" s="2">
        <v>674709657.29999995</v>
      </c>
      <c r="O95" s="2">
        <v>673369774.29999995</v>
      </c>
      <c r="P95" s="2">
        <v>670754175.10000002</v>
      </c>
      <c r="Q95" s="2">
        <v>666536743.5</v>
      </c>
      <c r="R95" s="2">
        <v>661395990.20000005</v>
      </c>
      <c r="S95" s="2">
        <v>655796670.70000005</v>
      </c>
      <c r="T95" s="2">
        <v>650002565.39999998</v>
      </c>
      <c r="U95" s="2">
        <v>644151789.89999998</v>
      </c>
      <c r="V95" s="2">
        <v>638307936.20000005</v>
      </c>
      <c r="W95" s="2">
        <v>632486458.39999998</v>
      </c>
      <c r="X95" s="2">
        <v>626697818.20000005</v>
      </c>
      <c r="Y95" s="2">
        <v>620960397.60000002</v>
      </c>
      <c r="Z95" s="2">
        <v>615301981.70000005</v>
      </c>
      <c r="AA95" s="2">
        <v>609837339.79999995</v>
      </c>
      <c r="AB95" s="2">
        <v>604836781.39999998</v>
      </c>
      <c r="AC95" s="2">
        <v>600444467.20000005</v>
      </c>
      <c r="AD95" s="2">
        <v>596722641</v>
      </c>
      <c r="AE95" s="2">
        <v>593690196.39999998</v>
      </c>
      <c r="AF95" s="105">
        <v>591332825</v>
      </c>
      <c r="AG95" s="105">
        <v>589607107.60000002</v>
      </c>
      <c r="AH95" s="2">
        <v>588469060.70000005</v>
      </c>
      <c r="AI95" s="105">
        <v>587885614.70000005</v>
      </c>
      <c r="AJ95" s="105">
        <v>587833355</v>
      </c>
      <c r="AK95" s="2">
        <v>588292694.79999995</v>
      </c>
      <c r="AL95" s="2">
        <v>589239694.10000002</v>
      </c>
      <c r="AM95" s="105">
        <v>590185854.20000005</v>
      </c>
      <c r="AN95" s="105">
        <v>591046505</v>
      </c>
      <c r="AO95" s="105">
        <v>591828652.89999998</v>
      </c>
      <c r="AP95" s="105">
        <v>592537711.5</v>
      </c>
      <c r="AQ95" s="105">
        <v>593177560.39999998</v>
      </c>
      <c r="AR95" s="2">
        <v>593750946.10000002</v>
      </c>
      <c r="AS95" s="2">
        <v>594259831.20000005</v>
      </c>
      <c r="AT95" s="2">
        <v>594705837.29999995</v>
      </c>
    </row>
    <row r="96" spans="1:46" x14ac:dyDescent="0.25">
      <c r="A96" s="2" t="s">
        <v>190</v>
      </c>
      <c r="B96" s="2">
        <v>412154138</v>
      </c>
      <c r="C96" s="2">
        <v>406757639.10000002</v>
      </c>
      <c r="D96" s="2">
        <v>399402512.19999999</v>
      </c>
      <c r="E96" s="2">
        <v>391555539.80000001</v>
      </c>
      <c r="F96" s="105">
        <v>387170076.39999998</v>
      </c>
      <c r="G96" s="105">
        <v>382924865.19999999</v>
      </c>
      <c r="H96" s="105">
        <v>376443299.5</v>
      </c>
      <c r="I96" s="105">
        <v>368022748.19999999</v>
      </c>
      <c r="J96" s="105">
        <v>360164518.39999998</v>
      </c>
      <c r="K96" s="2">
        <v>355087885.10000002</v>
      </c>
      <c r="L96" s="2">
        <v>354091342.89999998</v>
      </c>
      <c r="M96" s="2">
        <v>354671849.19999999</v>
      </c>
      <c r="N96" s="2">
        <v>354600113.5</v>
      </c>
      <c r="O96" s="2">
        <v>354014915.5</v>
      </c>
      <c r="P96" s="2">
        <v>351922439.19999999</v>
      </c>
      <c r="Q96" s="2">
        <v>348101552.30000001</v>
      </c>
      <c r="R96" s="2">
        <v>343341591.10000002</v>
      </c>
      <c r="S96" s="2">
        <v>338178586.5</v>
      </c>
      <c r="T96" s="2">
        <v>332908184.30000001</v>
      </c>
      <c r="U96" s="2">
        <v>327676552.69999999</v>
      </c>
      <c r="V96" s="2">
        <v>322514214</v>
      </c>
      <c r="W96" s="2">
        <v>317397314.10000002</v>
      </c>
      <c r="X96" s="2">
        <v>312295826.5</v>
      </c>
      <c r="Y96" s="2">
        <v>307187768.30000001</v>
      </c>
      <c r="Z96" s="2">
        <v>302063759.60000002</v>
      </c>
      <c r="AA96" s="2">
        <v>296994320.5</v>
      </c>
      <c r="AB96" s="2">
        <v>292191411.19999999</v>
      </c>
      <c r="AC96" s="2">
        <v>287748216.30000001</v>
      </c>
      <c r="AD96" s="2">
        <v>283687413.39999998</v>
      </c>
      <c r="AE96" s="2">
        <v>279998259.19999999</v>
      </c>
      <c r="AF96" s="2">
        <v>276652156.10000002</v>
      </c>
      <c r="AG96" s="2">
        <v>273611808.10000002</v>
      </c>
      <c r="AH96" s="2">
        <v>270839918.60000002</v>
      </c>
      <c r="AI96" s="2">
        <v>268303734.30000001</v>
      </c>
      <c r="AJ96" s="2">
        <v>265975386.40000001</v>
      </c>
      <c r="AK96" s="2">
        <v>263830922.09999999</v>
      </c>
      <c r="AL96" s="2">
        <v>261848240.69999999</v>
      </c>
      <c r="AM96" s="2">
        <v>260008667.09999999</v>
      </c>
      <c r="AN96" s="2">
        <v>258297316.59999999</v>
      </c>
      <c r="AO96" s="2">
        <v>256702272.69999999</v>
      </c>
      <c r="AP96" s="2">
        <v>255214132.30000001</v>
      </c>
      <c r="AQ96" s="2">
        <v>253825903.80000001</v>
      </c>
      <c r="AR96" s="2">
        <v>252532350</v>
      </c>
      <c r="AS96" s="2">
        <v>251329433.40000001</v>
      </c>
      <c r="AT96" s="2">
        <v>250213644.90000001</v>
      </c>
    </row>
    <row r="97" spans="1:46" x14ac:dyDescent="0.25">
      <c r="A97" s="2" t="s">
        <v>191</v>
      </c>
      <c r="B97" s="2">
        <v>188893454</v>
      </c>
      <c r="C97" s="105">
        <v>179601909</v>
      </c>
      <c r="D97" s="105">
        <v>169949285.80000001</v>
      </c>
      <c r="E97" s="105">
        <v>160495509</v>
      </c>
      <c r="F97" s="2">
        <v>153062015.69999999</v>
      </c>
      <c r="G97" s="2">
        <v>146147958.90000001</v>
      </c>
      <c r="H97" s="105">
        <v>138651977.59999999</v>
      </c>
      <c r="I97" s="105">
        <v>130715060.8</v>
      </c>
      <c r="J97" s="105">
        <v>123400734.40000001</v>
      </c>
      <c r="K97" s="105">
        <v>117487261</v>
      </c>
      <c r="L97" s="2">
        <v>113302735.8</v>
      </c>
      <c r="M97" s="2">
        <v>109873608.40000001</v>
      </c>
      <c r="N97" s="105">
        <v>106347137.3</v>
      </c>
      <c r="O97" s="2">
        <v>102781854.59999999</v>
      </c>
      <c r="P97" s="2">
        <v>98773262.310000002</v>
      </c>
      <c r="Q97" s="2">
        <v>94328118.069999903</v>
      </c>
      <c r="R97" s="2">
        <v>89762634.859999999</v>
      </c>
      <c r="S97" s="2">
        <v>85278005.760000005</v>
      </c>
      <c r="T97" s="2">
        <v>80974510.719999999</v>
      </c>
      <c r="U97" s="2">
        <v>76886664.060000002</v>
      </c>
      <c r="V97" s="2">
        <v>73011468.439999998</v>
      </c>
      <c r="W97" s="2">
        <v>69330916.170000002</v>
      </c>
      <c r="X97" s="2">
        <v>65828261.950000003</v>
      </c>
      <c r="Y97" s="2">
        <v>62490566.380000003</v>
      </c>
      <c r="Z97" s="2">
        <v>59308841.969999999</v>
      </c>
      <c r="AA97" s="2">
        <v>56293437.719999999</v>
      </c>
      <c r="AB97" s="2">
        <v>53484854.609999999</v>
      </c>
      <c r="AC97" s="2">
        <v>50889741.219999999</v>
      </c>
      <c r="AD97" s="2">
        <v>48497614.240000002</v>
      </c>
      <c r="AE97" s="2">
        <v>46291078.950000003</v>
      </c>
      <c r="AF97" s="2">
        <v>44250499.119999997</v>
      </c>
      <c r="AG97" s="2">
        <v>42356575.350000001</v>
      </c>
      <c r="AH97" s="2">
        <v>40591872.32</v>
      </c>
      <c r="AI97" s="2">
        <v>38941417.399999999</v>
      </c>
      <c r="AJ97" s="2">
        <v>37392536.030000001</v>
      </c>
      <c r="AK97" s="2">
        <v>35934498.590000004</v>
      </c>
      <c r="AL97" s="2">
        <v>34558037.789999999</v>
      </c>
      <c r="AM97" s="2">
        <v>33255295.84</v>
      </c>
      <c r="AN97" s="2">
        <v>32019693.809999999</v>
      </c>
      <c r="AO97" s="2">
        <v>30845665.350000001</v>
      </c>
      <c r="AP97" s="2">
        <v>29728483.190000001</v>
      </c>
      <c r="AQ97" s="2">
        <v>28664149.09</v>
      </c>
      <c r="AR97" s="2">
        <v>27649219.77</v>
      </c>
      <c r="AS97" s="2">
        <v>26680677.329999998</v>
      </c>
      <c r="AT97" s="2">
        <v>25755809.359999999</v>
      </c>
    </row>
    <row r="98" spans="1:46" x14ac:dyDescent="0.25">
      <c r="A98" s="106" t="s">
        <v>192</v>
      </c>
      <c r="B98" s="2">
        <v>672283.60560000001</v>
      </c>
      <c r="C98" s="2">
        <v>690896.37450000003</v>
      </c>
      <c r="D98" s="2">
        <v>678646.05590000004</v>
      </c>
      <c r="E98" s="2">
        <v>619860.19420000003</v>
      </c>
      <c r="F98" s="2">
        <v>636890.51729999995</v>
      </c>
      <c r="G98" s="2">
        <v>654754.78460000001</v>
      </c>
      <c r="H98" s="2">
        <v>646020.29200000002</v>
      </c>
      <c r="I98" s="2">
        <v>638622.86060000001</v>
      </c>
      <c r="J98" s="2">
        <v>642658.90240000002</v>
      </c>
      <c r="K98" s="2">
        <v>650685.63859999995</v>
      </c>
      <c r="L98" s="2">
        <v>669397.01370000001</v>
      </c>
      <c r="M98" s="2">
        <v>687448.74199999997</v>
      </c>
      <c r="N98" s="2">
        <v>703246.96129999997</v>
      </c>
      <c r="O98" s="2">
        <v>717114.95790000004</v>
      </c>
      <c r="P98" s="2">
        <v>728656.34849999996</v>
      </c>
      <c r="Q98" s="2">
        <v>738134.84829999995</v>
      </c>
      <c r="R98" s="2">
        <v>746153.73959999997</v>
      </c>
      <c r="S98" s="2">
        <v>753388.76439999999</v>
      </c>
      <c r="T98" s="2">
        <v>760513.7966</v>
      </c>
      <c r="U98" s="2">
        <v>768027.66799999995</v>
      </c>
      <c r="V98" s="2">
        <v>776450.91700000002</v>
      </c>
      <c r="W98" s="2">
        <v>786106.72160000005</v>
      </c>
      <c r="X98" s="2">
        <v>797034.81240000005</v>
      </c>
      <c r="Y98" s="2">
        <v>809204.54429999995</v>
      </c>
      <c r="Z98" s="2">
        <v>822508.73380000005</v>
      </c>
      <c r="AA98" s="2">
        <v>836906.71499999997</v>
      </c>
      <c r="AB98" s="2">
        <v>852104.35530000005</v>
      </c>
      <c r="AC98" s="2">
        <v>867924.98899999994</v>
      </c>
      <c r="AD98" s="2">
        <v>884195.72290000005</v>
      </c>
      <c r="AE98" s="2">
        <v>900757.03890000004</v>
      </c>
      <c r="AF98" s="2">
        <v>917560.71440000006</v>
      </c>
      <c r="AG98" s="2">
        <v>934410.53890000004</v>
      </c>
      <c r="AH98" s="2">
        <v>951306.65209999995</v>
      </c>
      <c r="AI98" s="2">
        <v>968254.98540000001</v>
      </c>
      <c r="AJ98" s="2">
        <v>985278.29720000003</v>
      </c>
      <c r="AK98" s="2">
        <v>1002465.953</v>
      </c>
      <c r="AL98" s="2">
        <v>1019777.336</v>
      </c>
      <c r="AM98" s="2">
        <v>1037295.8590000001</v>
      </c>
      <c r="AN98" s="2">
        <v>1055060.656</v>
      </c>
      <c r="AO98" s="2">
        <v>1073105.406</v>
      </c>
      <c r="AP98" s="2">
        <v>1091544.6410000001</v>
      </c>
      <c r="AQ98" s="2">
        <v>1110382.594</v>
      </c>
      <c r="AR98" s="2">
        <v>1129612.851</v>
      </c>
      <c r="AS98" s="2">
        <v>1149230.736</v>
      </c>
      <c r="AT98" s="2">
        <v>1169202.807</v>
      </c>
    </row>
    <row r="99" spans="1:46" x14ac:dyDescent="0.25">
      <c r="A99" s="2" t="s">
        <v>193</v>
      </c>
      <c r="B99" s="2">
        <v>12078210.52</v>
      </c>
      <c r="C99" s="2">
        <v>12394981.57</v>
      </c>
      <c r="D99" s="2">
        <v>12131674.470000001</v>
      </c>
      <c r="E99" s="2">
        <v>11025625.23</v>
      </c>
      <c r="F99" s="2">
        <v>11249492.460000001</v>
      </c>
      <c r="G99" s="2">
        <v>11677302.67</v>
      </c>
      <c r="H99" s="2">
        <v>11476637.83</v>
      </c>
      <c r="I99" s="2">
        <v>11294711.960000001</v>
      </c>
      <c r="J99" s="2">
        <v>11344965.76</v>
      </c>
      <c r="K99" s="2">
        <v>11448802.859999999</v>
      </c>
      <c r="L99" s="2">
        <v>12642982.51</v>
      </c>
      <c r="M99" s="2">
        <v>13183743.27</v>
      </c>
      <c r="N99" s="2">
        <v>13483502.15</v>
      </c>
      <c r="O99" s="2">
        <v>13722792.130000001</v>
      </c>
      <c r="P99" s="2">
        <v>13954114.25</v>
      </c>
      <c r="Q99" s="2">
        <v>14162499.220000001</v>
      </c>
      <c r="R99" s="2">
        <v>14334742.779999999</v>
      </c>
      <c r="S99" s="2">
        <v>14480128.02</v>
      </c>
      <c r="T99" s="2">
        <v>14611472.68</v>
      </c>
      <c r="U99" s="2">
        <v>14735224.85</v>
      </c>
      <c r="V99" s="2">
        <v>14862266.77</v>
      </c>
      <c r="W99" s="2">
        <v>15006641.93</v>
      </c>
      <c r="X99" s="2">
        <v>15167516.34</v>
      </c>
      <c r="Y99" s="2">
        <v>15345023.25</v>
      </c>
      <c r="Z99" s="2">
        <v>15538518.609999999</v>
      </c>
      <c r="AA99" s="2">
        <v>15748762.57</v>
      </c>
      <c r="AB99" s="2">
        <v>15962383.77</v>
      </c>
      <c r="AC99" s="2">
        <v>16181928.27</v>
      </c>
      <c r="AD99" s="105">
        <v>16410089.82</v>
      </c>
      <c r="AE99" s="105">
        <v>16645257.15</v>
      </c>
      <c r="AF99" s="2">
        <v>16890645.760000002</v>
      </c>
      <c r="AG99" s="2">
        <v>17135045.5</v>
      </c>
      <c r="AH99" s="2">
        <v>17381009.420000002</v>
      </c>
      <c r="AI99" s="105">
        <v>17629145.190000001</v>
      </c>
      <c r="AJ99" s="2">
        <v>17879547.870000001</v>
      </c>
      <c r="AK99" s="2">
        <v>18136625.920000002</v>
      </c>
      <c r="AL99" s="2">
        <v>18393810.149999999</v>
      </c>
      <c r="AM99" s="2">
        <v>18656483.100000001</v>
      </c>
      <c r="AN99" s="2">
        <v>18924062.510000002</v>
      </c>
      <c r="AO99" s="2">
        <v>19196331.91</v>
      </c>
      <c r="AP99" s="2">
        <v>19475929.5</v>
      </c>
      <c r="AQ99" s="2">
        <v>19763078.789999999</v>
      </c>
      <c r="AR99" s="2">
        <v>20057720.18</v>
      </c>
      <c r="AS99" s="2">
        <v>20360462.670000002</v>
      </c>
      <c r="AT99" s="2">
        <v>20670043.850000001</v>
      </c>
    </row>
    <row r="100" spans="1:46" x14ac:dyDescent="0.25">
      <c r="A100" s="2" t="s">
        <v>194</v>
      </c>
      <c r="B100" s="2">
        <v>12750494.130000001</v>
      </c>
      <c r="C100" s="2">
        <v>13085877.939999999</v>
      </c>
      <c r="D100" s="2">
        <v>12810320.529999999</v>
      </c>
      <c r="E100" s="2">
        <v>11645485.42</v>
      </c>
      <c r="F100" s="105">
        <v>11886382.98</v>
      </c>
      <c r="G100" s="2">
        <v>12332057.460000001</v>
      </c>
      <c r="H100" s="2">
        <v>12122658.119999999</v>
      </c>
      <c r="I100" s="2">
        <v>11933334.82</v>
      </c>
      <c r="J100" s="105">
        <v>11987624.66</v>
      </c>
      <c r="K100" s="2">
        <v>12099488.5</v>
      </c>
      <c r="L100" s="105">
        <v>13312379.52</v>
      </c>
      <c r="M100" s="2">
        <v>13871192.01</v>
      </c>
      <c r="N100" s="2">
        <v>14186749.109999999</v>
      </c>
      <c r="O100" s="2">
        <v>14439907.09</v>
      </c>
      <c r="P100" s="2">
        <v>14682770.6</v>
      </c>
      <c r="Q100" s="2">
        <v>14900634.07</v>
      </c>
      <c r="R100" s="2">
        <v>15080896.52</v>
      </c>
      <c r="S100" s="2">
        <v>15233516.779999999</v>
      </c>
      <c r="T100" s="2">
        <v>15371986.470000001</v>
      </c>
      <c r="U100" s="2">
        <v>15503252.51</v>
      </c>
      <c r="V100" s="2">
        <v>15638717.68</v>
      </c>
      <c r="W100" s="2">
        <v>15792748.65</v>
      </c>
      <c r="X100" s="2">
        <v>15964551.15</v>
      </c>
      <c r="Y100" s="2">
        <v>16154227.789999999</v>
      </c>
      <c r="Z100" s="2">
        <v>16361027.35</v>
      </c>
      <c r="AA100" s="2">
        <v>16585669.289999999</v>
      </c>
      <c r="AB100" s="2">
        <v>16814488.120000001</v>
      </c>
      <c r="AC100" s="2">
        <v>17049853.260000002</v>
      </c>
      <c r="AD100" s="2">
        <v>17294285.539999999</v>
      </c>
      <c r="AE100" s="2">
        <v>17546014.190000001</v>
      </c>
      <c r="AF100" s="2">
        <v>17808206.48</v>
      </c>
      <c r="AG100" s="2">
        <v>18069456.039999999</v>
      </c>
      <c r="AH100" s="2">
        <v>18332316.07</v>
      </c>
      <c r="AI100" s="2">
        <v>18597400.18</v>
      </c>
      <c r="AJ100" s="2">
        <v>18864826.170000002</v>
      </c>
      <c r="AK100" s="2">
        <v>19139091.879999999</v>
      </c>
      <c r="AL100" s="2">
        <v>19413587.489999998</v>
      </c>
      <c r="AM100" s="2">
        <v>19693778.960000001</v>
      </c>
      <c r="AN100" s="2">
        <v>19979123.170000002</v>
      </c>
      <c r="AO100" s="2">
        <v>20269437.309999999</v>
      </c>
      <c r="AP100" s="2">
        <v>20567474.140000001</v>
      </c>
      <c r="AQ100" s="2">
        <v>20873461.390000001</v>
      </c>
      <c r="AR100" s="2">
        <v>21187333.030000001</v>
      </c>
      <c r="AS100" s="2">
        <v>21509693.41</v>
      </c>
      <c r="AT100" s="2">
        <v>21839246.649999999</v>
      </c>
    </row>
    <row r="101" spans="1:46" x14ac:dyDescent="0.25">
      <c r="A101" s="2" t="s">
        <v>195</v>
      </c>
      <c r="B101" s="105">
        <v>160854873.30000001</v>
      </c>
      <c r="C101" s="105">
        <v>157492409.80000001</v>
      </c>
      <c r="D101" s="105">
        <v>151651488.69999999</v>
      </c>
      <c r="E101" s="2">
        <v>150764120.30000001</v>
      </c>
      <c r="F101" s="2">
        <v>146805030.90000001</v>
      </c>
      <c r="G101" s="2">
        <v>142045396.59999999</v>
      </c>
      <c r="H101" s="2">
        <v>136797625</v>
      </c>
      <c r="I101" s="2">
        <v>133108559</v>
      </c>
      <c r="J101" s="2">
        <v>129893924.90000001</v>
      </c>
      <c r="K101" s="2">
        <v>127589113.2</v>
      </c>
      <c r="L101" s="2">
        <v>125278587.7</v>
      </c>
      <c r="M101" s="2">
        <v>122804537.8</v>
      </c>
      <c r="N101" s="2">
        <v>120151720.2</v>
      </c>
      <c r="O101" s="2">
        <v>117391433.40000001</v>
      </c>
      <c r="P101" s="2">
        <v>114546595.40000001</v>
      </c>
      <c r="Q101" s="2">
        <v>112787339</v>
      </c>
      <c r="R101" s="2">
        <v>111197438.90000001</v>
      </c>
      <c r="S101" s="2">
        <v>109693218</v>
      </c>
      <c r="T101" s="2">
        <v>108237012.2</v>
      </c>
      <c r="U101" s="2">
        <v>106766129.8</v>
      </c>
      <c r="V101" s="2">
        <v>105342989.3</v>
      </c>
      <c r="W101" s="2">
        <v>103890743</v>
      </c>
      <c r="X101" s="2">
        <v>102402176.8</v>
      </c>
      <c r="Y101" s="2">
        <v>100873457.09999999</v>
      </c>
      <c r="Z101" s="2">
        <v>99302825.379999995</v>
      </c>
      <c r="AA101" s="2">
        <v>97953142.090000004</v>
      </c>
      <c r="AB101" s="2">
        <v>96597550.040000007</v>
      </c>
      <c r="AC101" s="2">
        <v>95226939.579999998</v>
      </c>
      <c r="AD101" s="2">
        <v>93832276.010000005</v>
      </c>
      <c r="AE101" s="2">
        <v>92407378.090000004</v>
      </c>
      <c r="AF101" s="2">
        <v>90958926.030000001</v>
      </c>
      <c r="AG101" s="2">
        <v>89478570.450000003</v>
      </c>
      <c r="AH101" s="2">
        <v>87959933.629999995</v>
      </c>
      <c r="AI101" s="2">
        <v>86400789.769999996</v>
      </c>
      <c r="AJ101" s="2">
        <v>84800609.459999904</v>
      </c>
      <c r="AK101" s="2">
        <v>83166008.5</v>
      </c>
      <c r="AL101" s="2">
        <v>81494655.409999996</v>
      </c>
      <c r="AM101" s="2">
        <v>79780330.900000006</v>
      </c>
      <c r="AN101" s="2">
        <v>78024202.280000001</v>
      </c>
      <c r="AO101" s="2">
        <v>76229819.819999903</v>
      </c>
      <c r="AP101" s="2">
        <v>74402888.280000001</v>
      </c>
      <c r="AQ101" s="2">
        <v>72548021.200000003</v>
      </c>
      <c r="AR101" s="2">
        <v>70670417.569999903</v>
      </c>
      <c r="AS101" s="2">
        <v>68776184.430000007</v>
      </c>
      <c r="AT101" s="105">
        <v>66870980.479999997</v>
      </c>
    </row>
    <row r="102" spans="1:46" x14ac:dyDescent="0.25">
      <c r="A102" s="2" t="s">
        <v>196</v>
      </c>
      <c r="B102" s="105">
        <v>1134420</v>
      </c>
      <c r="C102" s="105">
        <v>1099519.2949999999</v>
      </c>
      <c r="D102" s="105">
        <v>988387.82010000001</v>
      </c>
      <c r="E102" s="105">
        <v>952886.72790000006</v>
      </c>
      <c r="F102" s="105">
        <v>915489.97759999998</v>
      </c>
      <c r="G102" s="105">
        <v>859200.23979999998</v>
      </c>
      <c r="H102" s="2">
        <v>832270.51630000002</v>
      </c>
      <c r="I102" s="105">
        <v>802730.50390000001</v>
      </c>
      <c r="J102" s="105">
        <v>767446.14</v>
      </c>
      <c r="K102" s="105">
        <v>738765.87820000004</v>
      </c>
      <c r="L102" s="105">
        <v>711269.41249999998</v>
      </c>
      <c r="M102" s="105">
        <v>688167.98289999994</v>
      </c>
      <c r="N102" s="2">
        <v>666703.39850000001</v>
      </c>
      <c r="O102" s="2">
        <v>646542.63060000003</v>
      </c>
      <c r="P102" s="2">
        <v>626398.0773</v>
      </c>
      <c r="Q102" s="2">
        <v>609708.33290000004</v>
      </c>
      <c r="R102" s="2">
        <v>592609.42649999994</v>
      </c>
      <c r="S102" s="2">
        <v>575747.73430000001</v>
      </c>
      <c r="T102" s="2">
        <v>558264.03570000001</v>
      </c>
      <c r="U102" s="2">
        <v>541452.81889999995</v>
      </c>
      <c r="V102" s="2">
        <v>525280.57929999998</v>
      </c>
      <c r="W102" s="2">
        <v>509671.69079999998</v>
      </c>
      <c r="X102" s="2">
        <v>494569.90340000001</v>
      </c>
      <c r="Y102" s="2">
        <v>479948.5135</v>
      </c>
      <c r="Z102" s="2">
        <v>465806.86810000002</v>
      </c>
      <c r="AA102" s="2">
        <v>455240.8566</v>
      </c>
      <c r="AB102" s="2">
        <v>445370.12310000003</v>
      </c>
      <c r="AC102" s="2">
        <v>436292.94309999997</v>
      </c>
      <c r="AD102" s="2">
        <v>427975.22210000001</v>
      </c>
      <c r="AE102" s="2">
        <v>420361.22</v>
      </c>
      <c r="AF102" s="2">
        <v>413393.35019999999</v>
      </c>
      <c r="AG102" s="2">
        <v>407004.53690000001</v>
      </c>
      <c r="AH102" s="2">
        <v>401131.50650000002</v>
      </c>
      <c r="AI102" s="2">
        <v>395720.52889999998</v>
      </c>
      <c r="AJ102" s="2">
        <v>390726.89600000001</v>
      </c>
      <c r="AK102" s="2">
        <v>386112.47139999998</v>
      </c>
      <c r="AL102" s="2">
        <v>381842.02649999998</v>
      </c>
      <c r="AM102" s="2">
        <v>377788.35430000001</v>
      </c>
      <c r="AN102" s="2">
        <v>373913.6617</v>
      </c>
      <c r="AO102" s="2">
        <v>370202.71299999999</v>
      </c>
      <c r="AP102" s="2">
        <v>366642.76209999999</v>
      </c>
      <c r="AQ102" s="2">
        <v>363223.29810000001</v>
      </c>
      <c r="AR102" s="2">
        <v>359935.4816</v>
      </c>
      <c r="AS102" s="2">
        <v>356771.70309999998</v>
      </c>
      <c r="AT102" s="2">
        <v>353725.1262</v>
      </c>
    </row>
    <row r="103" spans="1:46" x14ac:dyDescent="0.25">
      <c r="A103" s="2" t="s">
        <v>197</v>
      </c>
      <c r="B103" s="2">
        <v>1134420</v>
      </c>
      <c r="C103" s="2">
        <v>1099519.2949999999</v>
      </c>
      <c r="D103" s="2">
        <v>988387.82010000001</v>
      </c>
      <c r="E103" s="2">
        <v>952886.72790000006</v>
      </c>
      <c r="F103" s="2">
        <v>915489.97759999998</v>
      </c>
      <c r="G103" s="2">
        <v>859200.23979999998</v>
      </c>
      <c r="H103" s="2">
        <v>832270.51630000002</v>
      </c>
      <c r="I103" s="2">
        <v>802730.50390000001</v>
      </c>
      <c r="J103" s="2">
        <v>767446.14</v>
      </c>
      <c r="K103" s="2">
        <v>738765.87820000004</v>
      </c>
      <c r="L103" s="2">
        <v>711269.41249999998</v>
      </c>
      <c r="M103" s="2">
        <v>688167.98289999994</v>
      </c>
      <c r="N103" s="2">
        <v>666703.39850000001</v>
      </c>
      <c r="O103" s="2">
        <v>646542.63060000003</v>
      </c>
      <c r="P103" s="2">
        <v>626398.0773</v>
      </c>
      <c r="Q103" s="2">
        <v>609708.33290000004</v>
      </c>
      <c r="R103" s="2">
        <v>592609.42649999994</v>
      </c>
      <c r="S103" s="2">
        <v>575747.73430000001</v>
      </c>
      <c r="T103" s="2">
        <v>558264.03570000001</v>
      </c>
      <c r="U103" s="2">
        <v>541452.81889999995</v>
      </c>
      <c r="V103" s="2">
        <v>525280.57929999998</v>
      </c>
      <c r="W103" s="2">
        <v>509671.69079999998</v>
      </c>
      <c r="X103" s="2">
        <v>494569.90340000001</v>
      </c>
      <c r="Y103" s="2">
        <v>479948.5135</v>
      </c>
      <c r="Z103" s="2">
        <v>465806.86810000002</v>
      </c>
      <c r="AA103" s="2">
        <v>455240.8566</v>
      </c>
      <c r="AB103" s="2">
        <v>445370.12310000003</v>
      </c>
      <c r="AC103" s="2">
        <v>436292.94309999997</v>
      </c>
      <c r="AD103" s="2">
        <v>427975.22210000001</v>
      </c>
      <c r="AE103" s="2">
        <v>420361.22</v>
      </c>
      <c r="AF103" s="2">
        <v>413393.35019999999</v>
      </c>
      <c r="AG103" s="2">
        <v>407004.53690000001</v>
      </c>
      <c r="AH103" s="2">
        <v>401131.50650000002</v>
      </c>
      <c r="AI103" s="2">
        <v>395720.52889999998</v>
      </c>
      <c r="AJ103" s="2">
        <v>390726.89600000001</v>
      </c>
      <c r="AK103" s="2">
        <v>386112.47139999998</v>
      </c>
      <c r="AL103" s="2">
        <v>381842.02649999998</v>
      </c>
      <c r="AM103" s="2">
        <v>377788.35430000001</v>
      </c>
      <c r="AN103" s="2">
        <v>373913.6617</v>
      </c>
      <c r="AO103" s="2">
        <v>370202.71299999999</v>
      </c>
      <c r="AP103" s="2">
        <v>366642.76209999999</v>
      </c>
      <c r="AQ103" s="2">
        <v>363223.29810000001</v>
      </c>
      <c r="AR103" s="2">
        <v>359935.4816</v>
      </c>
      <c r="AS103" s="2">
        <v>356771.70309999998</v>
      </c>
      <c r="AT103" s="2">
        <v>353725.1262</v>
      </c>
    </row>
    <row r="104" spans="1:46" x14ac:dyDescent="0.25">
      <c r="A104" s="2" t="s">
        <v>198</v>
      </c>
      <c r="B104" s="105">
        <v>120553430.2</v>
      </c>
      <c r="C104" s="2">
        <v>118198118.2</v>
      </c>
      <c r="D104" s="2">
        <v>114269001.59999999</v>
      </c>
      <c r="E104" s="2">
        <v>114272777.09999999</v>
      </c>
      <c r="F104" s="105">
        <v>110865847.3</v>
      </c>
      <c r="G104" s="2">
        <v>107464241.7</v>
      </c>
      <c r="H104" s="2">
        <v>104059210.40000001</v>
      </c>
      <c r="I104" s="2">
        <v>101549094.59999999</v>
      </c>
      <c r="J104" s="105">
        <v>99246918.340000004</v>
      </c>
      <c r="K104" s="105">
        <v>97511413.129999995</v>
      </c>
      <c r="L104" s="2">
        <v>95566034.430000007</v>
      </c>
      <c r="M104" s="105">
        <v>93909927.799999997</v>
      </c>
      <c r="N104" s="2">
        <v>92375426.409999996</v>
      </c>
      <c r="O104" s="2">
        <v>90853595.939999998</v>
      </c>
      <c r="P104" s="2">
        <v>89310763.060000002</v>
      </c>
      <c r="Q104" s="2">
        <v>88494694.780000001</v>
      </c>
      <c r="R104" s="2">
        <v>87726254.819999903</v>
      </c>
      <c r="S104" s="2">
        <v>86971937.859999999</v>
      </c>
      <c r="T104" s="2">
        <v>86259447.540000007</v>
      </c>
      <c r="U104" s="2">
        <v>85519672.209999904</v>
      </c>
      <c r="V104" s="2">
        <v>84742069.599999994</v>
      </c>
      <c r="W104" s="2">
        <v>83918060.980000004</v>
      </c>
      <c r="X104" s="2">
        <v>83042426.909999996</v>
      </c>
      <c r="Y104" s="2">
        <v>82111780.769999996</v>
      </c>
      <c r="Z104" s="2">
        <v>81123927.790000007</v>
      </c>
      <c r="AA104" s="2">
        <v>80176261.890000001</v>
      </c>
      <c r="AB104" s="2">
        <v>79192923.620000005</v>
      </c>
      <c r="AC104" s="2">
        <v>78169663.219999999</v>
      </c>
      <c r="AD104" s="2">
        <v>77103752.900000006</v>
      </c>
      <c r="AE104" s="2">
        <v>75992138.569999903</v>
      </c>
      <c r="AF104" s="2">
        <v>74838015.510000005</v>
      </c>
      <c r="AG104" s="2">
        <v>73638179.969999999</v>
      </c>
      <c r="AH104" s="105">
        <v>72390001.019999996</v>
      </c>
      <c r="AI104" s="2">
        <v>71093066.549999997</v>
      </c>
      <c r="AJ104" s="2">
        <v>69748005.090000004</v>
      </c>
      <c r="AK104" s="105">
        <v>68358876.599999994</v>
      </c>
      <c r="AL104" s="2">
        <v>66926131.890000001</v>
      </c>
      <c r="AM104" s="2">
        <v>65448232.700000003</v>
      </c>
      <c r="AN104" s="2">
        <v>63927351.130000003</v>
      </c>
      <c r="AO104" s="2">
        <v>62366943.960000001</v>
      </c>
      <c r="AP104" s="2">
        <v>60772337.299999997</v>
      </c>
      <c r="AQ104" s="105">
        <v>59147819.399999999</v>
      </c>
      <c r="AR104" s="2">
        <v>57498141.670000002</v>
      </c>
      <c r="AS104" s="2">
        <v>55828570.140000001</v>
      </c>
      <c r="AT104" s="2">
        <v>54144259.210000001</v>
      </c>
    </row>
    <row r="105" spans="1:46" x14ac:dyDescent="0.25">
      <c r="A105" s="2" t="s">
        <v>199</v>
      </c>
      <c r="B105" s="105">
        <v>120553430.2</v>
      </c>
      <c r="C105" s="2">
        <v>118198118.2</v>
      </c>
      <c r="D105" s="2">
        <v>114269001.59999999</v>
      </c>
      <c r="E105" s="2">
        <v>114272777.09999999</v>
      </c>
      <c r="F105" s="105">
        <v>110865847.3</v>
      </c>
      <c r="G105" s="2">
        <v>107464241.7</v>
      </c>
      <c r="H105" s="2">
        <v>104059210.40000001</v>
      </c>
      <c r="I105" s="2">
        <v>101549094.59999999</v>
      </c>
      <c r="J105" s="105">
        <v>99246918.340000004</v>
      </c>
      <c r="K105" s="105">
        <v>97511413.129999995</v>
      </c>
      <c r="L105" s="2">
        <v>95566034.430000007</v>
      </c>
      <c r="M105" s="2">
        <v>93909927.799999997</v>
      </c>
      <c r="N105" s="2">
        <v>92375426.409999996</v>
      </c>
      <c r="O105" s="2">
        <v>90853595.939999998</v>
      </c>
      <c r="P105" s="2">
        <v>89310763.060000002</v>
      </c>
      <c r="Q105" s="2">
        <v>88494694.780000001</v>
      </c>
      <c r="R105" s="2">
        <v>87726254.819999903</v>
      </c>
      <c r="S105" s="2">
        <v>86971937.859999999</v>
      </c>
      <c r="T105" s="2">
        <v>86259447.540000007</v>
      </c>
      <c r="U105" s="2">
        <v>85519672.209999904</v>
      </c>
      <c r="V105" s="2">
        <v>84742069.599999994</v>
      </c>
      <c r="W105" s="2">
        <v>83918060.980000004</v>
      </c>
      <c r="X105" s="2">
        <v>83042426.909999996</v>
      </c>
      <c r="Y105" s="2">
        <v>82111780.769999996</v>
      </c>
      <c r="Z105" s="2">
        <v>81123927.790000007</v>
      </c>
      <c r="AA105" s="2">
        <v>80176261.890000001</v>
      </c>
      <c r="AB105" s="2">
        <v>79192923.620000005</v>
      </c>
      <c r="AC105" s="2">
        <v>78169663.219999999</v>
      </c>
      <c r="AD105" s="2">
        <v>77103752.900000006</v>
      </c>
      <c r="AE105" s="2">
        <v>75992138.569999903</v>
      </c>
      <c r="AF105" s="2">
        <v>74838015.510000005</v>
      </c>
      <c r="AG105" s="2">
        <v>73638179.969999999</v>
      </c>
      <c r="AH105" s="2">
        <v>72390001.019999996</v>
      </c>
      <c r="AI105" s="2">
        <v>71093066.549999997</v>
      </c>
      <c r="AJ105" s="2">
        <v>69748005.090000004</v>
      </c>
      <c r="AK105" s="2">
        <v>68358876.599999994</v>
      </c>
      <c r="AL105" s="2">
        <v>66926131.890000001</v>
      </c>
      <c r="AM105" s="2">
        <v>65448232.700000003</v>
      </c>
      <c r="AN105" s="2">
        <v>63927351.130000003</v>
      </c>
      <c r="AO105" s="2">
        <v>62366943.960000001</v>
      </c>
      <c r="AP105" s="2">
        <v>60772337.299999997</v>
      </c>
      <c r="AQ105" s="2">
        <v>59147819.399999999</v>
      </c>
      <c r="AR105" s="2">
        <v>57498141.670000002</v>
      </c>
      <c r="AS105" s="2">
        <v>55828570.140000001</v>
      </c>
      <c r="AT105" s="2">
        <v>54144259.210000001</v>
      </c>
    </row>
    <row r="106" spans="1:46" x14ac:dyDescent="0.25">
      <c r="A106" s="2" t="s">
        <v>200</v>
      </c>
      <c r="B106" s="2">
        <v>39167023.149999999</v>
      </c>
      <c r="C106" s="2">
        <v>38194772.289999999</v>
      </c>
      <c r="D106" s="2">
        <v>36394099.289999999</v>
      </c>
      <c r="E106" s="2">
        <v>35538456.420000002</v>
      </c>
      <c r="F106" s="2">
        <v>35023693.539999999</v>
      </c>
      <c r="G106" s="2">
        <v>33721954.659999996</v>
      </c>
      <c r="H106" s="2">
        <v>31906144.120000001</v>
      </c>
      <c r="I106" s="2">
        <v>30756733.879999999</v>
      </c>
      <c r="J106" s="105">
        <v>29879560.379999999</v>
      </c>
      <c r="K106" s="2">
        <v>29338934.23</v>
      </c>
      <c r="L106" s="2">
        <v>29001283.84</v>
      </c>
      <c r="M106" s="2">
        <v>28206441.98</v>
      </c>
      <c r="N106" s="2">
        <v>27109590.420000002</v>
      </c>
      <c r="O106" s="2">
        <v>25891294.789999999</v>
      </c>
      <c r="P106" s="2">
        <v>24609434.239999998</v>
      </c>
      <c r="Q106" s="2">
        <v>23682935.859999999</v>
      </c>
      <c r="R106" s="2">
        <v>22878574.699999999</v>
      </c>
      <c r="S106" s="2">
        <v>22145532.399999999</v>
      </c>
      <c r="T106" s="2">
        <v>21419300.670000002</v>
      </c>
      <c r="U106" s="2">
        <v>20705004.77</v>
      </c>
      <c r="V106" s="2">
        <v>20075639.09</v>
      </c>
      <c r="W106" s="2">
        <v>19463010.32</v>
      </c>
      <c r="X106" s="2">
        <v>18865180</v>
      </c>
      <c r="Y106" s="2">
        <v>18281727.780000001</v>
      </c>
      <c r="Z106" s="2">
        <v>17713090.73</v>
      </c>
      <c r="AA106" s="2">
        <v>17321639.34</v>
      </c>
      <c r="AB106" s="2">
        <v>16959256.300000001</v>
      </c>
      <c r="AC106" s="2">
        <v>16620983.42</v>
      </c>
      <c r="AD106" s="2">
        <v>16300547.880000001</v>
      </c>
      <c r="AE106" s="2">
        <v>15994878.300000001</v>
      </c>
      <c r="AF106" s="2">
        <v>15707517.16</v>
      </c>
      <c r="AG106" s="2">
        <v>15433385.939999999</v>
      </c>
      <c r="AH106" s="2">
        <v>15168801.1</v>
      </c>
      <c r="AI106" s="2">
        <v>14912002.689999999</v>
      </c>
      <c r="AJ106" s="2">
        <v>14661877.470000001</v>
      </c>
      <c r="AK106" s="2">
        <v>14421019.43</v>
      </c>
      <c r="AL106" s="2">
        <v>14186681.49</v>
      </c>
      <c r="AM106" s="2">
        <v>13954309.85</v>
      </c>
      <c r="AN106" s="2">
        <v>13722937.48</v>
      </c>
      <c r="AO106" s="2">
        <v>13492673.140000001</v>
      </c>
      <c r="AP106" s="2">
        <v>13263908.220000001</v>
      </c>
      <c r="AQ106" s="2">
        <v>13036978.5</v>
      </c>
      <c r="AR106" s="2">
        <v>12812340.42</v>
      </c>
      <c r="AS106" s="2">
        <v>12590842.59</v>
      </c>
      <c r="AT106" s="2">
        <v>12372996.15</v>
      </c>
    </row>
    <row r="107" spans="1:46" x14ac:dyDescent="0.25">
      <c r="A107" s="2" t="s">
        <v>201</v>
      </c>
      <c r="B107" s="105">
        <v>39167023.149999999</v>
      </c>
      <c r="C107" s="105">
        <v>38194772.289999999</v>
      </c>
      <c r="D107" s="105">
        <v>36394099.289999999</v>
      </c>
      <c r="E107" s="105">
        <v>35538456.420000002</v>
      </c>
      <c r="F107" s="105">
        <v>35023693.539999999</v>
      </c>
      <c r="G107" s="2">
        <v>33721954.659999996</v>
      </c>
      <c r="H107" s="2">
        <v>31906144.120000001</v>
      </c>
      <c r="I107" s="2">
        <v>30756733.879999999</v>
      </c>
      <c r="J107" s="105">
        <v>29879560.379999999</v>
      </c>
      <c r="K107" s="2">
        <v>29338934.23</v>
      </c>
      <c r="L107" s="2">
        <v>29001283.84</v>
      </c>
      <c r="M107" s="2">
        <v>28206441.98</v>
      </c>
      <c r="N107" s="2">
        <v>27109590.420000002</v>
      </c>
      <c r="O107" s="2">
        <v>25891294.789999999</v>
      </c>
      <c r="P107" s="2">
        <v>24609434.239999998</v>
      </c>
      <c r="Q107" s="2">
        <v>23682935.859999999</v>
      </c>
      <c r="R107" s="2">
        <v>22878574.699999999</v>
      </c>
      <c r="S107" s="2">
        <v>22145532.399999999</v>
      </c>
      <c r="T107" s="2">
        <v>21419300.670000002</v>
      </c>
      <c r="U107" s="2">
        <v>20705004.77</v>
      </c>
      <c r="V107" s="2">
        <v>20075639.09</v>
      </c>
      <c r="W107" s="2">
        <v>19463010.32</v>
      </c>
      <c r="X107" s="2">
        <v>18865180</v>
      </c>
      <c r="Y107" s="2">
        <v>18281727.780000001</v>
      </c>
      <c r="Z107" s="2">
        <v>17713090.73</v>
      </c>
      <c r="AA107" s="2">
        <v>17321639.34</v>
      </c>
      <c r="AB107" s="2">
        <v>16959256.300000001</v>
      </c>
      <c r="AC107" s="2">
        <v>16620983.42</v>
      </c>
      <c r="AD107" s="2">
        <v>16300547.880000001</v>
      </c>
      <c r="AE107" s="2">
        <v>15994878.300000001</v>
      </c>
      <c r="AF107" s="2">
        <v>15707517.16</v>
      </c>
      <c r="AG107" s="2">
        <v>15433385.939999999</v>
      </c>
      <c r="AH107" s="2">
        <v>15168801.1</v>
      </c>
      <c r="AI107" s="2">
        <v>14912002.689999999</v>
      </c>
      <c r="AJ107" s="2">
        <v>14661877.470000001</v>
      </c>
      <c r="AK107" s="2">
        <v>14421019.43</v>
      </c>
      <c r="AL107" s="2">
        <v>14186681.49</v>
      </c>
      <c r="AM107" s="2">
        <v>13954309.85</v>
      </c>
      <c r="AN107" s="2">
        <v>13722937.48</v>
      </c>
      <c r="AO107" s="2">
        <v>13492673.140000001</v>
      </c>
      <c r="AP107" s="2">
        <v>13263908.220000001</v>
      </c>
      <c r="AQ107" s="2">
        <v>13036978.5</v>
      </c>
      <c r="AR107" s="2">
        <v>12812340.42</v>
      </c>
      <c r="AS107" s="2">
        <v>12590842.59</v>
      </c>
      <c r="AT107" s="2">
        <v>12372996.15</v>
      </c>
    </row>
    <row r="108" spans="1:46" x14ac:dyDescent="0.25">
      <c r="A108" s="2" t="s">
        <v>385</v>
      </c>
      <c r="B108" s="2">
        <v>0</v>
      </c>
      <c r="C108" s="2">
        <v>7646423.1629999997</v>
      </c>
      <c r="D108" s="2">
        <v>7370131.6849999996</v>
      </c>
      <c r="E108" s="2">
        <v>7420107.483</v>
      </c>
      <c r="F108" s="105">
        <v>7696599.5489999996</v>
      </c>
      <c r="G108" s="2">
        <v>7421544.4630000005</v>
      </c>
      <c r="H108" s="2">
        <v>7212618.5999999996</v>
      </c>
      <c r="I108" s="2">
        <v>6810250.0559999999</v>
      </c>
      <c r="J108" s="105">
        <v>7035567.0439999998</v>
      </c>
      <c r="K108" s="105">
        <v>7204025.341</v>
      </c>
      <c r="L108" s="2">
        <v>6875174.3540000003</v>
      </c>
      <c r="M108" s="2">
        <v>6909415.4110000003</v>
      </c>
      <c r="N108" s="2">
        <v>6915290.1449999996</v>
      </c>
      <c r="O108" s="2">
        <v>6838070.5930000003</v>
      </c>
      <c r="P108" s="2">
        <v>6690849.9450000003</v>
      </c>
      <c r="Q108" s="2">
        <v>6586270.3140000002</v>
      </c>
      <c r="R108" s="2">
        <v>6507943.1459999997</v>
      </c>
      <c r="S108" s="2">
        <v>6453956.6100000003</v>
      </c>
      <c r="T108" s="2">
        <v>6424531.1859999998</v>
      </c>
      <c r="U108" s="2">
        <v>6413571.5970000001</v>
      </c>
      <c r="V108" s="2">
        <v>6418193.4670000002</v>
      </c>
      <c r="W108" s="2">
        <v>6432682.2800000003</v>
      </c>
      <c r="X108" s="2">
        <v>6453551.3289999999</v>
      </c>
      <c r="Y108" s="2">
        <v>6477983.7680000002</v>
      </c>
      <c r="Z108" s="2">
        <v>6503701.0029999996</v>
      </c>
      <c r="AA108" s="2">
        <v>6549475.7369999997</v>
      </c>
      <c r="AB108" s="2">
        <v>6607657.898</v>
      </c>
      <c r="AC108" s="2">
        <v>6673745.2120000003</v>
      </c>
      <c r="AD108" s="2">
        <v>6744310.0619999999</v>
      </c>
      <c r="AE108" s="2">
        <v>6817105.375</v>
      </c>
      <c r="AF108" s="2">
        <v>6891432.9510000004</v>
      </c>
      <c r="AG108" s="2">
        <v>6966247.6699999999</v>
      </c>
      <c r="AH108" s="2">
        <v>7041401.5769999996</v>
      </c>
      <c r="AI108" s="2">
        <v>7117051.6909999996</v>
      </c>
      <c r="AJ108" s="2">
        <v>7193526.3640000001</v>
      </c>
      <c r="AK108" s="2">
        <v>7271570.2079999996</v>
      </c>
      <c r="AL108" s="2">
        <v>7351158.8870000001</v>
      </c>
      <c r="AM108" s="2">
        <v>7432547.2939999998</v>
      </c>
      <c r="AN108" s="2">
        <v>7515825.2640000004</v>
      </c>
      <c r="AO108" s="2">
        <v>7601023.409</v>
      </c>
      <c r="AP108" s="2">
        <v>7688737.7209999999</v>
      </c>
      <c r="AQ108" s="2">
        <v>7778875.7199999997</v>
      </c>
      <c r="AR108" s="2">
        <v>7871265.3339999998</v>
      </c>
      <c r="AS108" s="2">
        <v>7965772.523</v>
      </c>
      <c r="AT108" s="2">
        <v>8062155.4800000004</v>
      </c>
    </row>
    <row r="109" spans="1:46" x14ac:dyDescent="0.25">
      <c r="A109" s="2" t="s">
        <v>386</v>
      </c>
      <c r="B109" s="2">
        <v>0</v>
      </c>
      <c r="C109" s="2">
        <v>11896030.52</v>
      </c>
      <c r="D109" s="2">
        <v>11374261.59</v>
      </c>
      <c r="E109" s="2">
        <v>11408805.01</v>
      </c>
      <c r="F109" s="105">
        <v>11269350.779999999</v>
      </c>
      <c r="G109" s="105">
        <v>11121080.310000001</v>
      </c>
      <c r="H109" s="105">
        <v>10466879.41</v>
      </c>
      <c r="I109" s="105">
        <v>10111772.800000001</v>
      </c>
      <c r="J109" s="105">
        <v>10142438.74</v>
      </c>
      <c r="K109" s="2">
        <v>10329456.859999999</v>
      </c>
      <c r="L109" s="2">
        <v>10206352.42</v>
      </c>
      <c r="M109" s="2">
        <v>10179212.890000001</v>
      </c>
      <c r="N109" s="2">
        <v>10064737.93</v>
      </c>
      <c r="O109" s="2">
        <v>9857735.9600000009</v>
      </c>
      <c r="P109" s="2">
        <v>9583665.25699999</v>
      </c>
      <c r="Q109" s="2">
        <v>9386112.3359999899</v>
      </c>
      <c r="R109" s="2">
        <v>9230519.5319999997</v>
      </c>
      <c r="S109" s="2">
        <v>9104959.1520000007</v>
      </c>
      <c r="T109" s="2">
        <v>9004021.8289999999</v>
      </c>
      <c r="U109" s="2">
        <v>8919566.8900000006</v>
      </c>
      <c r="V109" s="2">
        <v>8862631.5429999996</v>
      </c>
      <c r="W109" s="2">
        <v>8816042.0700000003</v>
      </c>
      <c r="X109" s="2">
        <v>8777748.8169999998</v>
      </c>
      <c r="Y109" s="2">
        <v>8745517.2060000002</v>
      </c>
      <c r="Z109" s="2">
        <v>8717049.4460000005</v>
      </c>
      <c r="AA109" s="2">
        <v>8740339.3460000008</v>
      </c>
      <c r="AB109" s="2">
        <v>8782965.8149999995</v>
      </c>
      <c r="AC109" s="2">
        <v>8834772.1669999994</v>
      </c>
      <c r="AD109" s="2">
        <v>8889363.3129999898</v>
      </c>
      <c r="AE109" s="2">
        <v>8943164.6439999994</v>
      </c>
      <c r="AF109" s="2">
        <v>8995784.3760000002</v>
      </c>
      <c r="AG109" s="2">
        <v>9046164.3169999998</v>
      </c>
      <c r="AH109" s="2">
        <v>9093635.5519999899</v>
      </c>
      <c r="AI109" s="2">
        <v>9138274.2620000001</v>
      </c>
      <c r="AJ109" s="2">
        <v>9180596.3849999998</v>
      </c>
      <c r="AK109" s="2">
        <v>9222118.5449999999</v>
      </c>
      <c r="AL109" s="2">
        <v>9263213.0580000002</v>
      </c>
      <c r="AM109" s="2">
        <v>9304067.2990000006</v>
      </c>
      <c r="AN109" s="2">
        <v>9344965.5759999994</v>
      </c>
      <c r="AO109" s="2">
        <v>9386149.7019999996</v>
      </c>
      <c r="AP109" s="2">
        <v>9429063.6940000001</v>
      </c>
      <c r="AQ109" s="2">
        <v>9473627.3420000002</v>
      </c>
      <c r="AR109" s="2">
        <v>9519720.9279999901</v>
      </c>
      <c r="AS109" s="2">
        <v>9567283.8450000007</v>
      </c>
      <c r="AT109" s="2">
        <v>9616109.7709999997</v>
      </c>
    </row>
    <row r="110" spans="1:46" x14ac:dyDescent="0.25">
      <c r="A110" s="2" t="s">
        <v>387</v>
      </c>
      <c r="B110" s="2">
        <v>0</v>
      </c>
      <c r="C110" s="105">
        <v>1152501.183</v>
      </c>
      <c r="D110" s="105">
        <v>1085842.0490000001</v>
      </c>
      <c r="E110" s="105">
        <v>899883.13219999999</v>
      </c>
      <c r="F110" s="2">
        <v>945439.31799999997</v>
      </c>
      <c r="G110" s="2">
        <v>941459.08849999995</v>
      </c>
      <c r="H110" s="105">
        <v>905876.7402</v>
      </c>
      <c r="I110" s="105">
        <v>871180.10450000002</v>
      </c>
      <c r="J110" s="105">
        <v>866821.61529999995</v>
      </c>
      <c r="K110" s="105">
        <v>903340.1263</v>
      </c>
      <c r="L110" s="2">
        <v>856171.77370000002</v>
      </c>
      <c r="M110" s="2">
        <v>857933.28619999997</v>
      </c>
      <c r="N110" s="2">
        <v>854592.36369999999</v>
      </c>
      <c r="O110" s="2">
        <v>842918.64910000004</v>
      </c>
      <c r="P110" s="2">
        <v>825521.52130000002</v>
      </c>
      <c r="Q110" s="2">
        <v>813278.77209999994</v>
      </c>
      <c r="R110" s="2">
        <v>803149.68</v>
      </c>
      <c r="S110" s="2">
        <v>794458.35320000001</v>
      </c>
      <c r="T110" s="2">
        <v>786799.22640000004</v>
      </c>
      <c r="U110" s="2">
        <v>779720.88760000002</v>
      </c>
      <c r="V110" s="2">
        <v>775069.49280000001</v>
      </c>
      <c r="W110" s="2">
        <v>771315.01269999996</v>
      </c>
      <c r="X110" s="2">
        <v>768432.8162</v>
      </c>
      <c r="Y110" s="2">
        <v>766357.5048</v>
      </c>
      <c r="Z110" s="2">
        <v>764991.98120000004</v>
      </c>
      <c r="AA110" s="2">
        <v>768124.55929999996</v>
      </c>
      <c r="AB110" s="2">
        <v>772381.12280000001</v>
      </c>
      <c r="AC110" s="2">
        <v>777225.03579999995</v>
      </c>
      <c r="AD110" s="2">
        <v>782391.60820000002</v>
      </c>
      <c r="AE110" s="2">
        <v>787630.64399999997</v>
      </c>
      <c r="AF110" s="2">
        <v>793001.62450000003</v>
      </c>
      <c r="AG110" s="2">
        <v>798252.55209999997</v>
      </c>
      <c r="AH110" s="2">
        <v>803328.38950000005</v>
      </c>
      <c r="AI110" s="2">
        <v>808188.37520000001</v>
      </c>
      <c r="AJ110" s="2">
        <v>812813.83970000001</v>
      </c>
      <c r="AK110" s="2">
        <v>817331.72279999999</v>
      </c>
      <c r="AL110" s="2">
        <v>821631.26390000002</v>
      </c>
      <c r="AM110" s="2">
        <v>825728.39520000003</v>
      </c>
      <c r="AN110" s="2">
        <v>829616.98</v>
      </c>
      <c r="AO110" s="2">
        <v>833294.20640000002</v>
      </c>
      <c r="AP110" s="2">
        <v>836854.92059999995</v>
      </c>
      <c r="AQ110" s="2">
        <v>840237.68590000004</v>
      </c>
      <c r="AR110" s="2">
        <v>843436.51789999998</v>
      </c>
      <c r="AS110" s="2">
        <v>846461.98470000003</v>
      </c>
      <c r="AT110" s="2">
        <v>849296.39060000004</v>
      </c>
    </row>
    <row r="111" spans="1:46" x14ac:dyDescent="0.25">
      <c r="A111" s="2" t="s">
        <v>388</v>
      </c>
      <c r="B111" s="2">
        <v>0</v>
      </c>
      <c r="C111" s="2">
        <v>6466146.534</v>
      </c>
      <c r="D111" s="2">
        <v>5953785.6150000002</v>
      </c>
      <c r="E111" s="2">
        <v>5232034.9809999997</v>
      </c>
      <c r="F111" s="2">
        <v>5333580.0149999997</v>
      </c>
      <c r="G111" s="2">
        <v>5817104.5250000004</v>
      </c>
      <c r="H111" s="2">
        <v>5231523.4749999996</v>
      </c>
      <c r="I111" s="2">
        <v>4932261.2759999996</v>
      </c>
      <c r="J111" s="2">
        <v>5009309.1109999996</v>
      </c>
      <c r="K111" s="2">
        <v>5137328.2609999999</v>
      </c>
      <c r="L111" s="2">
        <v>5365965.7170000002</v>
      </c>
      <c r="M111" s="2">
        <v>5516538.199</v>
      </c>
      <c r="N111" s="2">
        <v>5586994.4759999998</v>
      </c>
      <c r="O111" s="2">
        <v>5590942.2719999999</v>
      </c>
      <c r="P111" s="2">
        <v>5544358.1639999999</v>
      </c>
      <c r="Q111" s="2">
        <v>5531517.0599999996</v>
      </c>
      <c r="R111" s="2">
        <v>5530386.6229999997</v>
      </c>
      <c r="S111" s="2">
        <v>5537614.5899999999</v>
      </c>
      <c r="T111" s="2">
        <v>5556656.0389999999</v>
      </c>
      <c r="U111" s="2">
        <v>5581958.5870000003</v>
      </c>
      <c r="V111" s="2">
        <v>5567325.6179999998</v>
      </c>
      <c r="W111" s="2">
        <v>5552383.1160000004</v>
      </c>
      <c r="X111" s="2">
        <v>5540300.0889999997</v>
      </c>
      <c r="Y111" s="2">
        <v>5530392.3760000002</v>
      </c>
      <c r="Z111" s="2">
        <v>5521650.6730000004</v>
      </c>
      <c r="AA111" s="2">
        <v>5528635.9890000001</v>
      </c>
      <c r="AB111" s="2">
        <v>5540941.1720000003</v>
      </c>
      <c r="AC111" s="2">
        <v>5555892.5460000001</v>
      </c>
      <c r="AD111" s="2">
        <v>5571607.125</v>
      </c>
      <c r="AE111" s="2">
        <v>5586835.2280000001</v>
      </c>
      <c r="AF111" s="2">
        <v>5602028.8990000002</v>
      </c>
      <c r="AG111" s="2">
        <v>5615961.2280000001</v>
      </c>
      <c r="AH111" s="2">
        <v>5628475.449</v>
      </c>
      <c r="AI111" s="2">
        <v>5639579.0640000002</v>
      </c>
      <c r="AJ111" s="2">
        <v>5649431.4989999998</v>
      </c>
      <c r="AK111" s="2">
        <v>5659004.7060000002</v>
      </c>
      <c r="AL111" s="2">
        <v>5667909.3830000004</v>
      </c>
      <c r="AM111" s="2">
        <v>5676428.307</v>
      </c>
      <c r="AN111" s="2">
        <v>5684624.7630000003</v>
      </c>
      <c r="AO111" s="2">
        <v>5692578.0599999996</v>
      </c>
      <c r="AP111" s="2">
        <v>5700835.2589999996</v>
      </c>
      <c r="AQ111" s="2">
        <v>5709371.5549999997</v>
      </c>
      <c r="AR111" s="2">
        <v>5718143.0559999999</v>
      </c>
      <c r="AS111" s="2">
        <v>5727194.9479999999</v>
      </c>
      <c r="AT111" s="2">
        <v>5736414.5329999998</v>
      </c>
    </row>
    <row r="112" spans="1:46" x14ac:dyDescent="0.25">
      <c r="A112" s="2" t="s">
        <v>389</v>
      </c>
      <c r="B112" s="105">
        <v>0</v>
      </c>
      <c r="C112" s="2">
        <v>19863962.350000001</v>
      </c>
      <c r="D112" s="2">
        <v>18313029.449999999</v>
      </c>
      <c r="E112" s="2">
        <v>16027869.390000001</v>
      </c>
      <c r="F112" s="105">
        <v>16373024.800000001</v>
      </c>
      <c r="G112" s="2">
        <v>17881242.550000001</v>
      </c>
      <c r="H112" s="2">
        <v>16145963.460000001</v>
      </c>
      <c r="I112" s="2">
        <v>15265769.380000001</v>
      </c>
      <c r="J112" s="2">
        <v>15481305.48</v>
      </c>
      <c r="K112" s="2">
        <v>15794210.42</v>
      </c>
      <c r="L112" s="2">
        <v>17502252.280000001</v>
      </c>
      <c r="M112" s="2">
        <v>18075649.379999999</v>
      </c>
      <c r="N112" s="2">
        <v>18134190.829999998</v>
      </c>
      <c r="O112" s="2">
        <v>17985664.16</v>
      </c>
      <c r="P112" s="2">
        <v>17737996.289999999</v>
      </c>
      <c r="Q112" s="2">
        <v>17603725.609999999</v>
      </c>
      <c r="R112" s="2">
        <v>17484542.739999998</v>
      </c>
      <c r="S112" s="2">
        <v>17372453.600000001</v>
      </c>
      <c r="T112" s="2">
        <v>17278581.300000001</v>
      </c>
      <c r="U112" s="2">
        <v>17187698.84</v>
      </c>
      <c r="V112" s="2">
        <v>17105189.260000002</v>
      </c>
      <c r="W112" s="2">
        <v>17032458.219999999</v>
      </c>
      <c r="X112" s="2">
        <v>16962608.170000002</v>
      </c>
      <c r="Y112" s="2">
        <v>16892733.579999998</v>
      </c>
      <c r="Z112" s="2">
        <v>16821176.66</v>
      </c>
      <c r="AA112" s="2">
        <v>16784329.379999999</v>
      </c>
      <c r="AB112" s="2">
        <v>16752929.91</v>
      </c>
      <c r="AC112" s="2">
        <v>16725888.869999999</v>
      </c>
      <c r="AD112" s="2">
        <v>16704126.17</v>
      </c>
      <c r="AE112" s="2">
        <v>16685405.48</v>
      </c>
      <c r="AF112" s="2">
        <v>16674394.880000001</v>
      </c>
      <c r="AG112" s="2">
        <v>16660037.939999999</v>
      </c>
      <c r="AH112" s="2">
        <v>16644828.720000001</v>
      </c>
      <c r="AI112" s="2">
        <v>16629491.800000001</v>
      </c>
      <c r="AJ112" s="2">
        <v>16614274.560000001</v>
      </c>
      <c r="AK112" s="2">
        <v>16604115.67</v>
      </c>
      <c r="AL112" s="2">
        <v>16592569.130000001</v>
      </c>
      <c r="AM112" s="2">
        <v>16584083.35</v>
      </c>
      <c r="AN112" s="2">
        <v>16577653.4</v>
      </c>
      <c r="AO112" s="2">
        <v>16572706</v>
      </c>
      <c r="AP112" s="2">
        <v>16571214.199999999</v>
      </c>
      <c r="AQ112" s="2">
        <v>16573076.76</v>
      </c>
      <c r="AR112" s="2">
        <v>16578040.15</v>
      </c>
      <c r="AS112" s="2">
        <v>16586569.109999999</v>
      </c>
      <c r="AT112" s="2">
        <v>16597580.76</v>
      </c>
    </row>
    <row r="113" spans="1:47" x14ac:dyDescent="0.25">
      <c r="A113" s="2" t="s">
        <v>390</v>
      </c>
      <c r="B113" s="2">
        <v>0</v>
      </c>
      <c r="C113" s="2">
        <v>14939077.310000001</v>
      </c>
      <c r="D113" s="2">
        <v>13869970.140000001</v>
      </c>
      <c r="E113" s="2">
        <v>12504846.470000001</v>
      </c>
      <c r="F113" s="2">
        <v>12993144.57</v>
      </c>
      <c r="G113" s="2">
        <v>12280953.300000001</v>
      </c>
      <c r="H113" s="2">
        <v>11190015.689999999</v>
      </c>
      <c r="I113" s="2">
        <v>10946188.58</v>
      </c>
      <c r="J113" s="2">
        <v>10854160.9</v>
      </c>
      <c r="K113" s="2">
        <v>11488130.42</v>
      </c>
      <c r="L113" s="2">
        <v>11588598.369999999</v>
      </c>
      <c r="M113" s="2">
        <v>11704265.029999999</v>
      </c>
      <c r="N113" s="2">
        <v>11685755.789999999</v>
      </c>
      <c r="O113" s="2">
        <v>11555592.67</v>
      </c>
      <c r="P113" s="2">
        <v>11338293.35</v>
      </c>
      <c r="Q113" s="2">
        <v>11210452.130000001</v>
      </c>
      <c r="R113" s="2">
        <v>11114268.15</v>
      </c>
      <c r="S113" s="2">
        <v>11036713.09</v>
      </c>
      <c r="T113" s="2">
        <v>10981611.65</v>
      </c>
      <c r="U113" s="2">
        <v>10935771.08</v>
      </c>
      <c r="V113" s="2">
        <v>10902933.310000001</v>
      </c>
      <c r="W113" s="2">
        <v>10877155.699999999</v>
      </c>
      <c r="X113" s="2">
        <v>10856357.18</v>
      </c>
      <c r="Y113" s="2">
        <v>10839154.57</v>
      </c>
      <c r="Z113" s="2">
        <v>10824172.51</v>
      </c>
      <c r="AA113" s="2">
        <v>10839512.619999999</v>
      </c>
      <c r="AB113" s="2">
        <v>10865976.33</v>
      </c>
      <c r="AC113" s="2">
        <v>10897666.130000001</v>
      </c>
      <c r="AD113" s="2">
        <v>10930431.380000001</v>
      </c>
      <c r="AE113" s="2">
        <v>10961676.029999999</v>
      </c>
      <c r="AF113" s="2">
        <v>10992907.09</v>
      </c>
      <c r="AG113" s="2">
        <v>11021122.630000001</v>
      </c>
      <c r="AH113" s="2">
        <v>11045827.68</v>
      </c>
      <c r="AI113" s="2">
        <v>11066825.880000001</v>
      </c>
      <c r="AJ113" s="2">
        <v>11084262.84</v>
      </c>
      <c r="AK113" s="2">
        <v>11100402.289999999</v>
      </c>
      <c r="AL113" s="2">
        <v>11114115.390000001</v>
      </c>
      <c r="AM113" s="2">
        <v>11125939.119999999</v>
      </c>
      <c r="AN113" s="2">
        <v>11136063.140000001</v>
      </c>
      <c r="AO113" s="2">
        <v>11144736.24</v>
      </c>
      <c r="AP113" s="2">
        <v>11153165.689999999</v>
      </c>
      <c r="AQ113" s="2">
        <v>11161470.189999999</v>
      </c>
      <c r="AR113" s="2">
        <v>11169706.710000001</v>
      </c>
      <c r="AS113" s="2">
        <v>11178177.029999999</v>
      </c>
      <c r="AT113" s="2">
        <v>11186790.42</v>
      </c>
    </row>
    <row r="114" spans="1:47" x14ac:dyDescent="0.25">
      <c r="A114" s="2" t="s">
        <v>391</v>
      </c>
      <c r="B114" s="2">
        <v>0</v>
      </c>
      <c r="C114" s="2">
        <v>9754576.6789999995</v>
      </c>
      <c r="D114" s="2">
        <v>9571211.1260000002</v>
      </c>
      <c r="E114" s="2">
        <v>9265259.8920000009</v>
      </c>
      <c r="F114" s="2">
        <v>9552952.0189999994</v>
      </c>
      <c r="G114" s="2">
        <v>9611092.5920000002</v>
      </c>
      <c r="H114" s="2">
        <v>9457933.6129999999</v>
      </c>
      <c r="I114" s="2">
        <v>9591574.273</v>
      </c>
      <c r="J114" s="2">
        <v>9936173.1280000005</v>
      </c>
      <c r="K114" s="2">
        <v>10429445.199999999</v>
      </c>
      <c r="L114" s="2">
        <v>6057410.5240000002</v>
      </c>
      <c r="M114" s="2">
        <v>5546165.6600000001</v>
      </c>
      <c r="N114" s="2">
        <v>5413398.7230000002</v>
      </c>
      <c r="O114" s="2">
        <v>5304115.483</v>
      </c>
      <c r="P114" s="2">
        <v>5179557.8169999998</v>
      </c>
      <c r="Q114" s="2">
        <v>5082559.0640000002</v>
      </c>
      <c r="R114" s="2">
        <v>5000342.1560000004</v>
      </c>
      <c r="S114" s="2">
        <v>4929360.6050000004</v>
      </c>
      <c r="T114" s="2">
        <v>4865657.79</v>
      </c>
      <c r="U114" s="2">
        <v>4807384.9560000002</v>
      </c>
      <c r="V114" s="2">
        <v>4764292.9639999997</v>
      </c>
      <c r="W114" s="2">
        <v>4727543.3830000004</v>
      </c>
      <c r="X114" s="2">
        <v>4696405.926</v>
      </c>
      <c r="Y114" s="2">
        <v>4670129.6670000004</v>
      </c>
      <c r="Z114" s="2">
        <v>4647808.7759999996</v>
      </c>
      <c r="AA114" s="2">
        <v>4649383.43</v>
      </c>
      <c r="AB114" s="2">
        <v>4658541.1780000003</v>
      </c>
      <c r="AC114" s="2">
        <v>4672311.5250000004</v>
      </c>
      <c r="AD114" s="2">
        <v>4688635.91</v>
      </c>
      <c r="AE114" s="2">
        <v>4706008.0460000001</v>
      </c>
      <c r="AF114" s="2">
        <v>4724263.1289999997</v>
      </c>
      <c r="AG114" s="2">
        <v>4741935.08</v>
      </c>
      <c r="AH114" s="2">
        <v>4758612.8059999999</v>
      </c>
      <c r="AI114" s="2">
        <v>4774041.6739999996</v>
      </c>
      <c r="AJ114" s="2">
        <v>4788133.9989999998</v>
      </c>
      <c r="AK114" s="2">
        <v>4801500.4970000004</v>
      </c>
      <c r="AL114" s="2">
        <v>4813702.8590000002</v>
      </c>
      <c r="AM114" s="2">
        <v>4824955.1359999999</v>
      </c>
      <c r="AN114" s="2">
        <v>4835331.6119999997</v>
      </c>
      <c r="AO114" s="2">
        <v>4844927.682</v>
      </c>
      <c r="AP114" s="2">
        <v>4854042.267</v>
      </c>
      <c r="AQ114" s="2">
        <v>4862734.2120000003</v>
      </c>
      <c r="AR114" s="2">
        <v>4871028.6440000003</v>
      </c>
      <c r="AS114" s="2">
        <v>4879015.6840000004</v>
      </c>
      <c r="AT114" s="2">
        <v>4886649.682</v>
      </c>
    </row>
    <row r="115" spans="1:47" x14ac:dyDescent="0.25">
      <c r="A115" s="2" t="s">
        <v>392</v>
      </c>
      <c r="B115" s="2">
        <v>9528134.5850000009</v>
      </c>
      <c r="C115" s="2">
        <v>11209782.59</v>
      </c>
      <c r="D115" s="2">
        <v>11125799.810000001</v>
      </c>
      <c r="E115" s="2">
        <v>10514051.25</v>
      </c>
      <c r="F115" s="2">
        <v>10760387.640000001</v>
      </c>
      <c r="G115" s="2">
        <v>10855133.34</v>
      </c>
      <c r="H115" s="2">
        <v>10586253.34</v>
      </c>
      <c r="I115" s="2">
        <v>10465003.359999999</v>
      </c>
      <c r="J115" s="2">
        <v>10583732.890000001</v>
      </c>
      <c r="K115" s="2">
        <v>10863931.470000001</v>
      </c>
      <c r="L115" s="2">
        <v>8545894.8890000004</v>
      </c>
      <c r="M115" s="2">
        <v>8405537.3159999996</v>
      </c>
      <c r="N115" s="2">
        <v>8388528.4139999999</v>
      </c>
      <c r="O115" s="2">
        <v>8298328.7529999996</v>
      </c>
      <c r="P115" s="2">
        <v>8149246.1749999998</v>
      </c>
      <c r="Q115" s="2">
        <v>8055327.733</v>
      </c>
      <c r="R115" s="2">
        <v>7997568.3969999999</v>
      </c>
      <c r="S115" s="2">
        <v>7969166.9639999997</v>
      </c>
      <c r="T115" s="2">
        <v>7965604.2790000001</v>
      </c>
      <c r="U115" s="2">
        <v>7980653.0039999997</v>
      </c>
      <c r="V115" s="2">
        <v>8020063.4620000003</v>
      </c>
      <c r="W115" s="2">
        <v>8069692.9110000003</v>
      </c>
      <c r="X115" s="2">
        <v>8126327.102</v>
      </c>
      <c r="Y115" s="2">
        <v>8187319.7290000003</v>
      </c>
      <c r="Z115" s="2">
        <v>8250430.6409999998</v>
      </c>
      <c r="AA115" s="2">
        <v>8341979.9510000004</v>
      </c>
      <c r="AB115" s="2">
        <v>8445590.2339999899</v>
      </c>
      <c r="AC115" s="2">
        <v>8557339.2489999998</v>
      </c>
      <c r="AD115" s="2">
        <v>8674022.0600000005</v>
      </c>
      <c r="AE115" s="2">
        <v>8793415.2430000007</v>
      </c>
      <c r="AF115" s="2">
        <v>8914269.7789999899</v>
      </c>
      <c r="AG115" s="2">
        <v>9035722.77999999</v>
      </c>
      <c r="AH115" s="2">
        <v>9157492.12099999</v>
      </c>
      <c r="AI115" s="2">
        <v>9279582.7310000006</v>
      </c>
      <c r="AJ115" s="2">
        <v>9402154.1840000004</v>
      </c>
      <c r="AK115" s="2">
        <v>9525499.3460000008</v>
      </c>
      <c r="AL115" s="2">
        <v>9649698.5549999997</v>
      </c>
      <c r="AM115" s="2">
        <v>9774874.8770000003</v>
      </c>
      <c r="AN115" s="2">
        <v>9901054.659</v>
      </c>
      <c r="AO115" s="2">
        <v>10028204.550000001</v>
      </c>
      <c r="AP115" s="2">
        <v>10156258.5</v>
      </c>
      <c r="AQ115" s="2">
        <v>10285055.24</v>
      </c>
      <c r="AR115" s="2">
        <v>10414403.220000001</v>
      </c>
      <c r="AS115" s="2">
        <v>10544123.130000001</v>
      </c>
      <c r="AT115" s="2">
        <v>10674038.550000001</v>
      </c>
    </row>
    <row r="116" spans="1:47" x14ac:dyDescent="0.25">
      <c r="A116" s="2" t="s">
        <v>393</v>
      </c>
      <c r="B116" s="2">
        <v>0</v>
      </c>
      <c r="C116" s="2">
        <v>616227.04079999996</v>
      </c>
      <c r="D116" s="2">
        <v>592413.80599999998</v>
      </c>
      <c r="E116" s="2">
        <v>506937.52250000002</v>
      </c>
      <c r="F116" s="2">
        <v>529706.61190000002</v>
      </c>
      <c r="G116" s="2">
        <v>546347.17009999999</v>
      </c>
      <c r="H116" s="2">
        <v>504484.24400000001</v>
      </c>
      <c r="I116" s="2">
        <v>470278.96509999997</v>
      </c>
      <c r="J116" s="2">
        <v>458622.22019999998</v>
      </c>
      <c r="K116" s="2">
        <v>474084.50750000001</v>
      </c>
      <c r="L116" s="2">
        <v>462772.36820000003</v>
      </c>
      <c r="M116" s="2">
        <v>465918.00270000001</v>
      </c>
      <c r="N116" s="2">
        <v>466501.93800000002</v>
      </c>
      <c r="O116" s="2">
        <v>463464.73349999997</v>
      </c>
      <c r="P116" s="2">
        <v>457618.84960000002</v>
      </c>
      <c r="Q116" s="2">
        <v>453309.40740000003</v>
      </c>
      <c r="R116" s="2">
        <v>449486.40629999997</v>
      </c>
      <c r="S116" s="2">
        <v>446041.86979999999</v>
      </c>
      <c r="T116" s="2">
        <v>442891.21460000001</v>
      </c>
      <c r="U116" s="2">
        <v>439867.908</v>
      </c>
      <c r="V116" s="2">
        <v>437806.21970000002</v>
      </c>
      <c r="W116" s="2">
        <v>436156.0085</v>
      </c>
      <c r="X116" s="2">
        <v>434887.57750000001</v>
      </c>
      <c r="Y116" s="2">
        <v>433970.54719999997</v>
      </c>
      <c r="Z116" s="2">
        <v>433353.57620000001</v>
      </c>
      <c r="AA116" s="2">
        <v>434217.7487</v>
      </c>
      <c r="AB116" s="2">
        <v>435445.24300000002</v>
      </c>
      <c r="AC116" s="2">
        <v>436911.4803</v>
      </c>
      <c r="AD116" s="2">
        <v>438499.08760000003</v>
      </c>
      <c r="AE116" s="2">
        <v>440100.77529999998</v>
      </c>
      <c r="AF116" s="2">
        <v>441757.66960000002</v>
      </c>
      <c r="AG116" s="2">
        <v>443302.04690000002</v>
      </c>
      <c r="AH116" s="2">
        <v>444726.74290000001</v>
      </c>
      <c r="AI116" s="2">
        <v>446025.29889999999</v>
      </c>
      <c r="AJ116" s="2">
        <v>447201.31219999999</v>
      </c>
      <c r="AK116" s="2">
        <v>448343.30300000001</v>
      </c>
      <c r="AL116" s="2">
        <v>449384.56679999997</v>
      </c>
      <c r="AM116" s="2">
        <v>450370.21740000002</v>
      </c>
      <c r="AN116" s="2">
        <v>451308.45380000002</v>
      </c>
      <c r="AO116" s="2">
        <v>452210.16249999998</v>
      </c>
      <c r="AP116" s="2">
        <v>453121.82120000001</v>
      </c>
      <c r="AQ116" s="2">
        <v>454048.4241</v>
      </c>
      <c r="AR116" s="2">
        <v>454992.36629999999</v>
      </c>
      <c r="AS116" s="2">
        <v>455964.99829999998</v>
      </c>
      <c r="AT116" s="2">
        <v>456956.49810000003</v>
      </c>
    </row>
    <row r="117" spans="1:47" x14ac:dyDescent="0.25">
      <c r="A117" s="2" t="s">
        <v>394</v>
      </c>
      <c r="B117" s="2">
        <v>4916440.7029999997</v>
      </c>
      <c r="C117" s="2">
        <v>23399651.68</v>
      </c>
      <c r="D117" s="2">
        <v>20108615.539999999</v>
      </c>
      <c r="E117" s="2">
        <v>16381262.039999999</v>
      </c>
      <c r="F117" s="2">
        <v>17551667.82</v>
      </c>
      <c r="G117" s="2">
        <v>17485474.690000001</v>
      </c>
      <c r="H117" s="2">
        <v>16269229.68</v>
      </c>
      <c r="I117" s="2">
        <v>16974917.710000001</v>
      </c>
      <c r="J117" s="2">
        <v>17458171.41</v>
      </c>
      <c r="K117" s="2">
        <v>17707801.739999998</v>
      </c>
      <c r="L117" s="2">
        <v>16806726.350000001</v>
      </c>
      <c r="M117" s="2">
        <v>16192399.4</v>
      </c>
      <c r="N117" s="2">
        <v>15581665.17</v>
      </c>
      <c r="O117" s="2">
        <v>15382904.73</v>
      </c>
      <c r="P117" s="2">
        <v>15313128.99</v>
      </c>
      <c r="Q117" s="2">
        <v>15334291.039999999</v>
      </c>
      <c r="R117" s="2">
        <v>15406724.949999999</v>
      </c>
      <c r="S117" s="2">
        <v>15494162.539999999</v>
      </c>
      <c r="T117" s="2">
        <v>15536975.710000001</v>
      </c>
      <c r="U117" s="2">
        <v>15552267.279999999</v>
      </c>
      <c r="V117" s="2">
        <v>15559702.48</v>
      </c>
      <c r="W117" s="2">
        <v>15563024.859999999</v>
      </c>
      <c r="X117" s="2">
        <v>15563654.970000001</v>
      </c>
      <c r="Y117" s="2">
        <v>15562060.32</v>
      </c>
      <c r="Z117" s="2">
        <v>15557859.810000001</v>
      </c>
      <c r="AA117" s="2">
        <v>15658221.83</v>
      </c>
      <c r="AB117" s="2">
        <v>15805999.390000001</v>
      </c>
      <c r="AC117" s="2">
        <v>15966731.689999999</v>
      </c>
      <c r="AD117" s="2">
        <v>16144364.539999999</v>
      </c>
      <c r="AE117" s="2">
        <v>16333715.98</v>
      </c>
      <c r="AF117" s="2">
        <v>16533846.09</v>
      </c>
      <c r="AG117" s="2">
        <v>16738017.390000001</v>
      </c>
      <c r="AH117" s="2">
        <v>16944181</v>
      </c>
      <c r="AI117" s="2">
        <v>17150903.149999999</v>
      </c>
      <c r="AJ117" s="2">
        <v>17357442.109999999</v>
      </c>
      <c r="AK117" s="2">
        <v>17566273.760000002</v>
      </c>
      <c r="AL117" s="2">
        <v>17774928.23</v>
      </c>
      <c r="AM117" s="2">
        <v>17984054.5</v>
      </c>
      <c r="AN117" s="2">
        <v>18193517.039999999</v>
      </c>
      <c r="AO117" s="2">
        <v>18403381.09</v>
      </c>
      <c r="AP117" s="2">
        <v>18614433.780000001</v>
      </c>
      <c r="AQ117" s="2">
        <v>18826760.710000001</v>
      </c>
      <c r="AR117" s="2">
        <v>19040473.84</v>
      </c>
      <c r="AS117" s="2">
        <v>19256085.600000001</v>
      </c>
      <c r="AT117" s="2">
        <v>19473477.91</v>
      </c>
      <c r="AU117" s="2">
        <f>AT117/1000000</f>
        <v>19.47347791</v>
      </c>
    </row>
    <row r="118" spans="1:47" x14ac:dyDescent="0.25">
      <c r="A118" s="2" t="s">
        <v>395</v>
      </c>
      <c r="B118" s="2">
        <v>0</v>
      </c>
      <c r="C118" s="2">
        <v>626915.53289999999</v>
      </c>
      <c r="D118" s="2">
        <v>572831.59199999995</v>
      </c>
      <c r="E118" s="2">
        <v>471446.6825</v>
      </c>
      <c r="F118" s="2">
        <v>511325.80849999998</v>
      </c>
      <c r="G118" s="2">
        <v>524927.57709999999</v>
      </c>
      <c r="H118" s="2">
        <v>477800.82179999998</v>
      </c>
      <c r="I118" s="2">
        <v>466871.1568</v>
      </c>
      <c r="J118" s="2">
        <v>459922.73180000001</v>
      </c>
      <c r="K118" s="2">
        <v>456476.68099999998</v>
      </c>
      <c r="L118" s="2">
        <v>419307.95880000002</v>
      </c>
      <c r="M118" s="2">
        <v>408518.73359999998</v>
      </c>
      <c r="N118" s="2">
        <v>396228.00199999998</v>
      </c>
      <c r="O118" s="2">
        <v>381030.90639999998</v>
      </c>
      <c r="P118" s="2">
        <v>364398.6814</v>
      </c>
      <c r="Q118" s="2">
        <v>352181.27340000001</v>
      </c>
      <c r="R118" s="2">
        <v>342788.34389999998</v>
      </c>
      <c r="S118" s="2">
        <v>335214.24190000002</v>
      </c>
      <c r="T118" s="2">
        <v>328665.25410000002</v>
      </c>
      <c r="U118" s="2">
        <v>322681.51880000002</v>
      </c>
      <c r="V118" s="2">
        <v>318312.37270000001</v>
      </c>
      <c r="W118" s="2">
        <v>314324.22879999998</v>
      </c>
      <c r="X118" s="2">
        <v>310672.04570000002</v>
      </c>
      <c r="Y118" s="2">
        <v>307303.1066</v>
      </c>
      <c r="Z118" s="2">
        <v>304160.26179999998</v>
      </c>
      <c r="AA118" s="2">
        <v>303938.61989999999</v>
      </c>
      <c r="AB118" s="2">
        <v>304498.97289999999</v>
      </c>
      <c r="AC118" s="2">
        <v>305460.47950000002</v>
      </c>
      <c r="AD118" s="2">
        <v>306600.32829999999</v>
      </c>
      <c r="AE118" s="2">
        <v>307786.77519999997</v>
      </c>
      <c r="AF118" s="2">
        <v>309020.96870000003</v>
      </c>
      <c r="AG118" s="2">
        <v>310218.64159999997</v>
      </c>
      <c r="AH118" s="2">
        <v>311332.68589999998</v>
      </c>
      <c r="AI118" s="2">
        <v>312340.85350000003</v>
      </c>
      <c r="AJ118" s="2">
        <v>313238.74930000002</v>
      </c>
      <c r="AK118" s="2">
        <v>314081.45329999999</v>
      </c>
      <c r="AL118" s="2">
        <v>314847.74619999999</v>
      </c>
      <c r="AM118" s="2">
        <v>315539.85110000003</v>
      </c>
      <c r="AN118" s="2">
        <v>316158.04019999999</v>
      </c>
      <c r="AO118" s="2">
        <v>316707.89279999997</v>
      </c>
      <c r="AP118" s="2">
        <v>317201.68849999999</v>
      </c>
      <c r="AQ118" s="2">
        <v>317645.2438</v>
      </c>
      <c r="AR118" s="2">
        <v>318043.64569999999</v>
      </c>
      <c r="AS118" s="2">
        <v>318407.61060000001</v>
      </c>
      <c r="AT118" s="2">
        <v>318740.69559999998</v>
      </c>
    </row>
    <row r="119" spans="1:47" x14ac:dyDescent="0.25">
      <c r="A119" s="2" t="s">
        <v>396</v>
      </c>
      <c r="B119" s="2">
        <v>0</v>
      </c>
      <c r="C119" s="2">
        <v>19480984.579999998</v>
      </c>
      <c r="D119" s="2">
        <v>18558257.109999999</v>
      </c>
      <c r="E119" s="2">
        <v>16951160.210000001</v>
      </c>
      <c r="F119" s="2">
        <v>17019056.359999999</v>
      </c>
      <c r="G119" s="2">
        <v>16820279.23</v>
      </c>
      <c r="H119" s="2">
        <v>15923435.43</v>
      </c>
      <c r="I119" s="2">
        <v>15368052.310000001</v>
      </c>
      <c r="J119" s="2">
        <v>15286174.5</v>
      </c>
      <c r="K119" s="2">
        <v>15541232.98</v>
      </c>
      <c r="L119" s="2">
        <v>16310589.970000001</v>
      </c>
      <c r="M119" s="2">
        <v>16297750.58</v>
      </c>
      <c r="N119" s="2">
        <v>15999024.380000001</v>
      </c>
      <c r="O119" s="2">
        <v>15592692.130000001</v>
      </c>
      <c r="P119" s="2">
        <v>15099106.279999999</v>
      </c>
      <c r="Q119" s="2">
        <v>14735420.789999999</v>
      </c>
      <c r="R119" s="2">
        <v>14446671.130000001</v>
      </c>
      <c r="S119" s="2">
        <v>14213433.82</v>
      </c>
      <c r="T119" s="2">
        <v>14017446.109999999</v>
      </c>
      <c r="U119" s="2">
        <v>13841515.439999999</v>
      </c>
      <c r="V119" s="2">
        <v>13705172.77</v>
      </c>
      <c r="W119" s="2">
        <v>13589965.24</v>
      </c>
      <c r="X119" s="2">
        <v>13486598.48</v>
      </c>
      <c r="Y119" s="2">
        <v>13391163.630000001</v>
      </c>
      <c r="Z119" s="2">
        <v>13300568.140000001</v>
      </c>
      <c r="AA119" s="2">
        <v>13296651.85</v>
      </c>
      <c r="AB119" s="2">
        <v>13320402.67</v>
      </c>
      <c r="AC119" s="2">
        <v>13361806.779999999</v>
      </c>
      <c r="AD119" s="2">
        <v>13412763.529999999</v>
      </c>
      <c r="AE119" s="2">
        <v>13467845.689999999</v>
      </c>
      <c r="AF119" s="2">
        <v>13530348.960000001</v>
      </c>
      <c r="AG119" s="2">
        <v>13588345.07</v>
      </c>
      <c r="AH119" s="2">
        <v>13644744.5</v>
      </c>
      <c r="AI119" s="2">
        <v>13699733.6</v>
      </c>
      <c r="AJ119" s="2">
        <v>13753523.369999999</v>
      </c>
      <c r="AK119" s="2">
        <v>13810914.630000001</v>
      </c>
      <c r="AL119" s="2">
        <v>13865445.27</v>
      </c>
      <c r="AM119" s="2">
        <v>13920291.58</v>
      </c>
      <c r="AN119" s="2">
        <v>13975518.48</v>
      </c>
      <c r="AO119" s="2">
        <v>14031265.529999999</v>
      </c>
      <c r="AP119" s="2">
        <v>14088943.16</v>
      </c>
      <c r="AQ119" s="2">
        <v>14148252.17</v>
      </c>
      <c r="AR119" s="2">
        <v>14208969.800000001</v>
      </c>
      <c r="AS119" s="2">
        <v>14271600.42</v>
      </c>
      <c r="AT119" s="2">
        <v>14335082.210000001</v>
      </c>
    </row>
    <row r="120" spans="1:47" x14ac:dyDescent="0.25">
      <c r="A120" s="2" t="s">
        <v>397</v>
      </c>
      <c r="B120" s="2">
        <v>0</v>
      </c>
      <c r="C120" s="2">
        <v>620178.53040000005</v>
      </c>
      <c r="D120" s="2">
        <v>610194.46799999999</v>
      </c>
      <c r="E120" s="2">
        <v>547895.77529999998</v>
      </c>
      <c r="F120" s="2">
        <v>543865.29169999994</v>
      </c>
      <c r="G120" s="2">
        <v>559319.44900000002</v>
      </c>
      <c r="H120" s="2">
        <v>548512.30929999996</v>
      </c>
      <c r="I120" s="2">
        <v>540265.00320000004</v>
      </c>
      <c r="J120" s="2">
        <v>507312.8897</v>
      </c>
      <c r="K120" s="2">
        <v>464875.58250000002</v>
      </c>
      <c r="L120" s="2">
        <v>575946.67249999999</v>
      </c>
      <c r="M120" s="2">
        <v>573697.02830000001</v>
      </c>
      <c r="N120" s="2">
        <v>558633.15670000005</v>
      </c>
      <c r="O120" s="2">
        <v>543139.75970000005</v>
      </c>
      <c r="P120" s="2">
        <v>530125.37749999994</v>
      </c>
      <c r="Q120" s="2">
        <v>522308.37109999999</v>
      </c>
      <c r="R120" s="2">
        <v>516157.04259999999</v>
      </c>
      <c r="S120" s="2">
        <v>511003.79810000001</v>
      </c>
      <c r="T120" s="2">
        <v>505863.62760000001</v>
      </c>
      <c r="U120" s="2">
        <v>500805.18479999999</v>
      </c>
      <c r="V120" s="2">
        <v>497818.7378</v>
      </c>
      <c r="W120" s="2">
        <v>495634.20559999999</v>
      </c>
      <c r="X120" s="2">
        <v>494057.91869999998</v>
      </c>
      <c r="Y120" s="2">
        <v>493030.15860000002</v>
      </c>
      <c r="Z120" s="2">
        <v>492478.33990000002</v>
      </c>
      <c r="AA120" s="2">
        <v>497587.11979999999</v>
      </c>
      <c r="AB120" s="2">
        <v>503739.68959999998</v>
      </c>
      <c r="AC120" s="2">
        <v>510493.01319999999</v>
      </c>
      <c r="AD120" s="2">
        <v>517723.58370000002</v>
      </c>
      <c r="AE120" s="2">
        <v>525242.80249999999</v>
      </c>
      <c r="AF120" s="2">
        <v>533206.51229999994</v>
      </c>
      <c r="AG120" s="2">
        <v>541042.40930000006</v>
      </c>
      <c r="AH120" s="2">
        <v>548926.44700000004</v>
      </c>
      <c r="AI120" s="2">
        <v>556868.75020000001</v>
      </c>
      <c r="AJ120" s="2">
        <v>564864.69839999999</v>
      </c>
      <c r="AK120" s="2">
        <v>573138.09239999996</v>
      </c>
      <c r="AL120" s="2">
        <v>581326.75009999995</v>
      </c>
      <c r="AM120" s="2">
        <v>589725.54009999998</v>
      </c>
      <c r="AN120" s="2">
        <v>598251.85210000002</v>
      </c>
      <c r="AO120" s="2">
        <v>606881.97629999998</v>
      </c>
      <c r="AP120" s="2">
        <v>615714.3689</v>
      </c>
      <c r="AQ120" s="2">
        <v>624744.96189999999</v>
      </c>
      <c r="AR120" s="2">
        <v>633969.18859999999</v>
      </c>
      <c r="AS120" s="2">
        <v>643421.84369999997</v>
      </c>
      <c r="AT120" s="2">
        <v>653042.90529999998</v>
      </c>
    </row>
    <row r="121" spans="1:47" x14ac:dyDescent="0.25">
      <c r="A121" s="2" t="s">
        <v>398</v>
      </c>
      <c r="B121" s="2">
        <v>0</v>
      </c>
      <c r="C121" s="2">
        <v>642947.11860000005</v>
      </c>
      <c r="D121" s="2">
        <v>612920.37829999998</v>
      </c>
      <c r="E121" s="2">
        <v>599384.22129999998</v>
      </c>
      <c r="F121" s="2">
        <v>609047.39240000001</v>
      </c>
      <c r="G121" s="2">
        <v>593350.24109999998</v>
      </c>
      <c r="H121" s="2">
        <v>564793.00809999998</v>
      </c>
      <c r="I121" s="2">
        <v>563119.14260000002</v>
      </c>
      <c r="J121" s="2">
        <v>571781.51289999997</v>
      </c>
      <c r="K121" s="2">
        <v>564858.40209999995</v>
      </c>
      <c r="L121" s="2">
        <v>654778.74080000003</v>
      </c>
      <c r="M121" s="2">
        <v>669640.42279999994</v>
      </c>
      <c r="N121" s="2">
        <v>666633.02309999999</v>
      </c>
      <c r="O121" s="2">
        <v>657303.52540000004</v>
      </c>
      <c r="P121" s="2">
        <v>644448.2121</v>
      </c>
      <c r="Q121" s="2">
        <v>640717.48880000005</v>
      </c>
      <c r="R121" s="2">
        <v>640522.68229999999</v>
      </c>
      <c r="S121" s="2">
        <v>641965.58920000005</v>
      </c>
      <c r="T121" s="2">
        <v>645133.23259999999</v>
      </c>
      <c r="U121" s="2">
        <v>648684.94620000001</v>
      </c>
      <c r="V121" s="2">
        <v>652549.29390000005</v>
      </c>
      <c r="W121" s="2">
        <v>656489.58959999995</v>
      </c>
      <c r="X121" s="2">
        <v>660337.23179999995</v>
      </c>
      <c r="Y121" s="2">
        <v>664067.7781</v>
      </c>
      <c r="Z121" s="2">
        <v>667655.84550000005</v>
      </c>
      <c r="AA121" s="2">
        <v>674229.2757</v>
      </c>
      <c r="AB121" s="2">
        <v>681872.5233</v>
      </c>
      <c r="AC121" s="2">
        <v>689881.24029999995</v>
      </c>
      <c r="AD121" s="2">
        <v>697501.18130000005</v>
      </c>
      <c r="AE121" s="2">
        <v>704747.42260000005</v>
      </c>
      <c r="AF121" s="2">
        <v>711894.88020000001</v>
      </c>
      <c r="AG121" s="2">
        <v>718862.71759999997</v>
      </c>
      <c r="AH121" s="2">
        <v>725636.52249999996</v>
      </c>
      <c r="AI121" s="2">
        <v>732215.18339999998</v>
      </c>
      <c r="AJ121" s="2">
        <v>738613.14500000002</v>
      </c>
      <c r="AK121" s="2">
        <v>744997.61210000003</v>
      </c>
      <c r="AL121" s="2">
        <v>751295.52910000004</v>
      </c>
      <c r="AM121" s="2">
        <v>757514.73829999997</v>
      </c>
      <c r="AN121" s="2">
        <v>763651.42909999995</v>
      </c>
      <c r="AO121" s="2">
        <v>769711.25410000002</v>
      </c>
      <c r="AP121" s="2">
        <v>775797.4081</v>
      </c>
      <c r="AQ121" s="2">
        <v>781890.04909999995</v>
      </c>
      <c r="AR121" s="2">
        <v>787992.41070000001</v>
      </c>
      <c r="AS121" s="2">
        <v>794131.04949999996</v>
      </c>
      <c r="AT121" s="2">
        <v>800309.11360000004</v>
      </c>
      <c r="AU121" s="2">
        <f>(AT120+AT155+AT156+AT157+AT159+AT158+AT160+AT161+AT162+AT163+AT164+AT165+AT166+AT167+AT168+AT169+AT170+AT171+AT172+AT173)/1000000</f>
        <v>58.709954935200003</v>
      </c>
    </row>
    <row r="122" spans="1:47" x14ac:dyDescent="0.25">
      <c r="A122" s="2" t="s">
        <v>399</v>
      </c>
      <c r="B122" s="2">
        <v>0</v>
      </c>
      <c r="C122" s="2">
        <v>3540181.2769999998</v>
      </c>
      <c r="D122" s="2">
        <v>3348791.6060000001</v>
      </c>
      <c r="E122" s="2">
        <v>3097213.3059999999</v>
      </c>
      <c r="F122" s="2">
        <v>3079055.4559999998</v>
      </c>
      <c r="G122" s="2">
        <v>2980861.233</v>
      </c>
      <c r="H122" s="2">
        <v>2831115.53</v>
      </c>
      <c r="I122" s="2">
        <v>2759498.0189999999</v>
      </c>
      <c r="J122" s="2">
        <v>2697434.0639999998</v>
      </c>
      <c r="K122" s="121">
        <v>2522352.091</v>
      </c>
      <c r="L122" s="2">
        <v>3218308.8080000002</v>
      </c>
      <c r="M122" s="2">
        <v>3276034.2629999998</v>
      </c>
      <c r="N122" s="2">
        <v>3309346.4959999998</v>
      </c>
      <c r="O122" s="2">
        <v>3319680.7570000002</v>
      </c>
      <c r="P122" s="2">
        <v>3312133.3</v>
      </c>
      <c r="Q122" s="2">
        <v>3321162.0010000002</v>
      </c>
      <c r="R122" s="2">
        <v>3333303.923</v>
      </c>
      <c r="S122" s="2">
        <v>3347200.5490000001</v>
      </c>
      <c r="T122" s="2">
        <v>3367117.3429999999</v>
      </c>
      <c r="U122" s="2">
        <v>3389554.952</v>
      </c>
      <c r="V122" s="2">
        <v>3414898.8620000002</v>
      </c>
      <c r="W122" s="2">
        <v>3441884.4849999999</v>
      </c>
      <c r="X122" s="2">
        <v>3469658.5159999998</v>
      </c>
      <c r="Y122" s="2">
        <v>3498024.4980000001</v>
      </c>
      <c r="Z122" s="2">
        <v>3526563.3390000002</v>
      </c>
      <c r="AA122" s="2">
        <v>3529229.9079999998</v>
      </c>
      <c r="AB122" s="2">
        <v>3531239.9309999999</v>
      </c>
      <c r="AC122" s="2">
        <v>3533857.1439999999</v>
      </c>
      <c r="AD122" s="2">
        <v>3534744.2829999998</v>
      </c>
      <c r="AE122" s="2">
        <v>3534604.415</v>
      </c>
      <c r="AF122" s="2">
        <v>3533938.9950000001</v>
      </c>
      <c r="AG122" s="2">
        <v>3532798.6150000002</v>
      </c>
      <c r="AH122" s="2">
        <v>3531240.3840000001</v>
      </c>
      <c r="AI122" s="2">
        <v>3529361.5550000002</v>
      </c>
      <c r="AJ122" s="2">
        <v>3527268.2560000001</v>
      </c>
      <c r="AK122" s="2">
        <v>3525195.7280000001</v>
      </c>
      <c r="AL122" s="2">
        <v>3523152.7220000001</v>
      </c>
      <c r="AM122" s="2">
        <v>3521185.66</v>
      </c>
      <c r="AN122" s="2">
        <v>3519329.716</v>
      </c>
      <c r="AO122" s="2">
        <v>3517602.78</v>
      </c>
      <c r="AP122" s="2">
        <v>3516552.57</v>
      </c>
      <c r="AQ122" s="2">
        <v>3515984.77</v>
      </c>
      <c r="AR122" s="2">
        <v>3515769.932</v>
      </c>
      <c r="AS122" s="2">
        <v>3515832.77</v>
      </c>
      <c r="AT122" s="2">
        <v>3516100.5989999999</v>
      </c>
    </row>
    <row r="123" spans="1:47" x14ac:dyDescent="0.25">
      <c r="A123" s="2" t="s">
        <v>400</v>
      </c>
      <c r="B123" s="2">
        <v>0</v>
      </c>
      <c r="C123" s="2">
        <v>40964564.670000002</v>
      </c>
      <c r="D123" s="2">
        <v>38982434.880000003</v>
      </c>
      <c r="E123" s="2">
        <v>36008940.369999997</v>
      </c>
      <c r="F123" s="2">
        <v>35740240.950000003</v>
      </c>
      <c r="G123" s="2">
        <v>35053375.859999999</v>
      </c>
      <c r="H123" s="2">
        <v>33162815.359999999</v>
      </c>
      <c r="I123" s="2">
        <v>31755756.800000001</v>
      </c>
      <c r="J123" s="2">
        <v>31270775.43</v>
      </c>
      <c r="K123" s="2">
        <v>30530479.829999998</v>
      </c>
      <c r="L123" s="2">
        <v>30681443.510000002</v>
      </c>
      <c r="M123" s="2">
        <v>30815079.82</v>
      </c>
      <c r="N123" s="2">
        <v>30863167.059999999</v>
      </c>
      <c r="O123" s="2">
        <v>30340959.43</v>
      </c>
      <c r="P123" s="2">
        <v>29520258.239999998</v>
      </c>
      <c r="Q123" s="2">
        <v>29160273.129999999</v>
      </c>
      <c r="R123" s="2">
        <v>28843679.379999999</v>
      </c>
      <c r="S123" s="2">
        <v>28580593.59</v>
      </c>
      <c r="T123" s="2">
        <v>28392856.02</v>
      </c>
      <c r="U123" s="2">
        <v>28274245.109999999</v>
      </c>
      <c r="V123" s="2">
        <v>28225722.510000002</v>
      </c>
      <c r="W123" s="2">
        <v>28250484.960000001</v>
      </c>
      <c r="X123" s="2">
        <v>28337190.280000001</v>
      </c>
      <c r="Y123" s="2">
        <v>28476821.82</v>
      </c>
      <c r="Z123" s="2">
        <v>28659304.18</v>
      </c>
      <c r="AA123" s="2">
        <v>28726875.91</v>
      </c>
      <c r="AB123" s="2">
        <v>28855766.379999999</v>
      </c>
      <c r="AC123" s="2">
        <v>29039352.760000002</v>
      </c>
      <c r="AD123" s="2">
        <v>29256593</v>
      </c>
      <c r="AE123" s="2">
        <v>29490479.07</v>
      </c>
      <c r="AF123" s="2">
        <v>29735224.870000001</v>
      </c>
      <c r="AG123" s="2">
        <v>29974462.02</v>
      </c>
      <c r="AH123" s="2">
        <v>30208481.27</v>
      </c>
      <c r="AI123" s="2">
        <v>30436683.550000001</v>
      </c>
      <c r="AJ123" s="2">
        <v>30659406.34</v>
      </c>
      <c r="AK123" s="2">
        <v>30881573.300000001</v>
      </c>
      <c r="AL123" s="2">
        <v>31097894.949999999</v>
      </c>
      <c r="AM123" s="2">
        <v>31312533.809999999</v>
      </c>
      <c r="AN123" s="2">
        <v>31526389.440000001</v>
      </c>
      <c r="AO123" s="2">
        <v>31740104.120000001</v>
      </c>
      <c r="AP123" s="2">
        <v>31957223.350000001</v>
      </c>
      <c r="AQ123" s="2">
        <v>32176909.25</v>
      </c>
      <c r="AR123" s="2">
        <v>32398209.780000001</v>
      </c>
      <c r="AS123" s="2">
        <v>32620715.27</v>
      </c>
      <c r="AT123" s="2">
        <v>32842398.079999998</v>
      </c>
    </row>
    <row r="124" spans="1:47" x14ac:dyDescent="0.25">
      <c r="A124" s="2" t="s">
        <v>401</v>
      </c>
      <c r="B124" s="2">
        <v>0</v>
      </c>
      <c r="C124" s="2">
        <v>14613862.58</v>
      </c>
      <c r="D124" s="2">
        <v>13290097.279999999</v>
      </c>
      <c r="E124" s="2">
        <v>10308648.529999999</v>
      </c>
      <c r="F124" s="2">
        <v>13250768.75</v>
      </c>
      <c r="G124" s="2">
        <v>10961546.17</v>
      </c>
      <c r="H124" s="2">
        <v>13887227.65</v>
      </c>
      <c r="I124" s="2">
        <v>13312162.09</v>
      </c>
      <c r="J124" s="2">
        <v>14060154.550000001</v>
      </c>
      <c r="K124" s="2">
        <v>15146328.619999999</v>
      </c>
      <c r="L124" s="2">
        <v>11450671.68</v>
      </c>
      <c r="M124" s="2">
        <v>10959241.84</v>
      </c>
      <c r="N124" s="2">
        <v>10590887.18</v>
      </c>
      <c r="O124" s="2">
        <v>10108136.77</v>
      </c>
      <c r="P124" s="2">
        <v>9566083.3149999995</v>
      </c>
      <c r="Q124" s="2">
        <v>9163647.2689999994</v>
      </c>
      <c r="R124" s="2">
        <v>8849482.2899999898</v>
      </c>
      <c r="S124" s="2">
        <v>8606680.2290000003</v>
      </c>
      <c r="T124" s="2">
        <v>8425190.2809999995</v>
      </c>
      <c r="U124" s="2">
        <v>8290490.9970000004</v>
      </c>
      <c r="V124" s="2">
        <v>8194146.1440000003</v>
      </c>
      <c r="W124" s="2">
        <v>8129484.5379999997</v>
      </c>
      <c r="X124" s="2">
        <v>8088096.7029999997</v>
      </c>
      <c r="Y124" s="2">
        <v>8064215.0209999997</v>
      </c>
      <c r="Z124" s="2">
        <v>8053170.0489999996</v>
      </c>
      <c r="AA124" s="2">
        <v>8030314.5199999996</v>
      </c>
      <c r="AB124" s="2">
        <v>8040009.8689999999</v>
      </c>
      <c r="AC124" s="2">
        <v>8075253.7769999998</v>
      </c>
      <c r="AD124" s="2">
        <v>8126883.4299999997</v>
      </c>
      <c r="AE124" s="2">
        <v>8188244.2759999996</v>
      </c>
      <c r="AF124" s="2">
        <v>8256604.3629999999</v>
      </c>
      <c r="AG124" s="2">
        <v>8326667.7920000004</v>
      </c>
      <c r="AH124" s="2">
        <v>8398064.5250000004</v>
      </c>
      <c r="AI124" s="2">
        <v>8470202.1539999899</v>
      </c>
      <c r="AJ124" s="2">
        <v>8542796.2899999898</v>
      </c>
      <c r="AK124" s="2">
        <v>8616884.7559999898</v>
      </c>
      <c r="AL124" s="2">
        <v>8690638.5490000006</v>
      </c>
      <c r="AM124" s="2">
        <v>8764912.7369999997</v>
      </c>
      <c r="AN124" s="2">
        <v>8839642.6129999999</v>
      </c>
      <c r="AO124" s="2">
        <v>8914735.5920000002</v>
      </c>
      <c r="AP124" s="2">
        <v>8990615.09799999</v>
      </c>
      <c r="AQ124" s="2">
        <v>9066939.1270000003</v>
      </c>
      <c r="AR124" s="2">
        <v>9143393.8509999998</v>
      </c>
      <c r="AS124" s="2">
        <v>9219867.3259999994</v>
      </c>
      <c r="AT124" s="2">
        <v>9295831.4829999898</v>
      </c>
    </row>
    <row r="125" spans="1:47" x14ac:dyDescent="0.25">
      <c r="A125" s="2" t="s">
        <v>402</v>
      </c>
      <c r="B125" s="2">
        <v>0</v>
      </c>
      <c r="C125" s="2">
        <v>9383400.9759999998</v>
      </c>
      <c r="D125" s="2">
        <v>9365083.5289999899</v>
      </c>
      <c r="E125" s="2">
        <v>7871009.4699999997</v>
      </c>
      <c r="F125" s="2">
        <v>7922722.6500000004</v>
      </c>
      <c r="G125" s="2">
        <v>8226999.9160000002</v>
      </c>
      <c r="H125" s="2">
        <v>8054705.7970000003</v>
      </c>
      <c r="I125" s="2">
        <v>7712772.8679999998</v>
      </c>
      <c r="J125" s="2">
        <v>7654013.1059999997</v>
      </c>
      <c r="K125" s="2">
        <v>7857237.0990000004</v>
      </c>
      <c r="L125" s="2">
        <v>7722487.9560000002</v>
      </c>
      <c r="M125" s="2">
        <v>7977924.7510000002</v>
      </c>
      <c r="N125" s="2">
        <v>8182238.21</v>
      </c>
      <c r="O125" s="2">
        <v>8297380.1900000004</v>
      </c>
      <c r="P125" s="2">
        <v>8329157.2029999997</v>
      </c>
      <c r="Q125" s="2">
        <v>8377137.9340000004</v>
      </c>
      <c r="R125" s="2">
        <v>8425287.1520000007</v>
      </c>
      <c r="S125" s="2">
        <v>8479900.5969999898</v>
      </c>
      <c r="T125" s="2">
        <v>8549287.4829999898</v>
      </c>
      <c r="U125" s="2">
        <v>8632999.0150000006</v>
      </c>
      <c r="V125" s="2">
        <v>8729546.3910000008</v>
      </c>
      <c r="W125" s="2">
        <v>8838768.8790000007</v>
      </c>
      <c r="X125" s="2">
        <v>8958651.8389999997</v>
      </c>
      <c r="Y125" s="2">
        <v>9086694.9069999997</v>
      </c>
      <c r="Z125" s="2">
        <v>9220238.1099999994</v>
      </c>
      <c r="AA125" s="2">
        <v>9287189.102</v>
      </c>
      <c r="AB125" s="2">
        <v>9355107.9590000007</v>
      </c>
      <c r="AC125" s="2">
        <v>9427040.6500000004</v>
      </c>
      <c r="AD125" s="2">
        <v>9500560.5920000002</v>
      </c>
      <c r="AE125" s="2">
        <v>9573515.5590000004</v>
      </c>
      <c r="AF125" s="2">
        <v>9645494.5419999994</v>
      </c>
      <c r="AG125" s="2">
        <v>9715190.5390000008</v>
      </c>
      <c r="AH125" s="2">
        <v>9782722.2750000004</v>
      </c>
      <c r="AI125" s="2">
        <v>9848679.8829999994</v>
      </c>
      <c r="AJ125" s="2">
        <v>9913784.6390000004</v>
      </c>
      <c r="AK125" s="2">
        <v>9979279.3780000005</v>
      </c>
      <c r="AL125" s="2">
        <v>10045223.220000001</v>
      </c>
      <c r="AM125" s="2">
        <v>10112122.880000001</v>
      </c>
      <c r="AN125" s="2">
        <v>10180367.17</v>
      </c>
      <c r="AO125" s="2">
        <v>10250121.67</v>
      </c>
      <c r="AP125" s="2">
        <v>10323401.470000001</v>
      </c>
      <c r="AQ125" s="2">
        <v>10399203.050000001</v>
      </c>
      <c r="AR125" s="2">
        <v>10477309.1</v>
      </c>
      <c r="AS125" s="2">
        <v>10557487.039999999</v>
      </c>
      <c r="AT125" s="2">
        <v>10639292.800000001</v>
      </c>
    </row>
    <row r="126" spans="1:47" x14ac:dyDescent="0.25">
      <c r="A126" s="2" t="s">
        <v>403</v>
      </c>
      <c r="B126" s="2">
        <v>0</v>
      </c>
      <c r="C126" s="2">
        <v>21991564.129999999</v>
      </c>
      <c r="D126" s="2">
        <v>21881231.75</v>
      </c>
      <c r="E126" s="2">
        <v>21702360.52</v>
      </c>
      <c r="F126" s="2">
        <v>22287474.5</v>
      </c>
      <c r="G126" s="2">
        <v>22196236.289999999</v>
      </c>
      <c r="H126" s="2">
        <v>21418598.960000001</v>
      </c>
      <c r="I126" s="2">
        <v>21088627.899999999</v>
      </c>
      <c r="J126" s="2">
        <v>21475581.449999999</v>
      </c>
      <c r="K126" s="2">
        <v>22879590.09</v>
      </c>
      <c r="L126" s="2">
        <v>24448212.780000001</v>
      </c>
      <c r="M126" s="2">
        <v>24868382.829999998</v>
      </c>
      <c r="N126" s="2">
        <v>24604292.600000001</v>
      </c>
      <c r="O126" s="2">
        <v>23880736.109999999</v>
      </c>
      <c r="P126" s="2">
        <v>22861015.260000002</v>
      </c>
      <c r="Q126" s="2">
        <v>22027177.489999998</v>
      </c>
      <c r="R126" s="2">
        <v>21345768.109999999</v>
      </c>
      <c r="S126" s="2">
        <v>20789886.510000002</v>
      </c>
      <c r="T126" s="2">
        <v>20333484.98</v>
      </c>
      <c r="U126" s="2">
        <v>19946645.100000001</v>
      </c>
      <c r="V126" s="2">
        <v>19729367.350000001</v>
      </c>
      <c r="W126" s="2">
        <v>19553833.82</v>
      </c>
      <c r="X126" s="2">
        <v>19397412.010000002</v>
      </c>
      <c r="Y126" s="2">
        <v>19248598.239999998</v>
      </c>
      <c r="Z126" s="2">
        <v>19099035.789999999</v>
      </c>
      <c r="AA126" s="2">
        <v>19045523.199999999</v>
      </c>
      <c r="AB126" s="2">
        <v>19027369.07</v>
      </c>
      <c r="AC126" s="2">
        <v>19028977.34</v>
      </c>
      <c r="AD126" s="2">
        <v>19038842.809999999</v>
      </c>
      <c r="AE126" s="2">
        <v>19050068.510000002</v>
      </c>
      <c r="AF126" s="2">
        <v>19062610.100000001</v>
      </c>
      <c r="AG126" s="2">
        <v>19071339.68</v>
      </c>
      <c r="AH126" s="2">
        <v>19077808.489999998</v>
      </c>
      <c r="AI126" s="2">
        <v>19083722.870000001</v>
      </c>
      <c r="AJ126" s="2">
        <v>19091007.34</v>
      </c>
      <c r="AK126" s="2">
        <v>19103480.899999999</v>
      </c>
      <c r="AL126" s="2">
        <v>19119628.09</v>
      </c>
      <c r="AM126" s="2">
        <v>19141072.07</v>
      </c>
      <c r="AN126" s="2">
        <v>19168166.609999999</v>
      </c>
      <c r="AO126" s="2">
        <v>19200964.890000001</v>
      </c>
      <c r="AP126" s="2">
        <v>19242177.390000001</v>
      </c>
      <c r="AQ126" s="2">
        <v>19290869.309999999</v>
      </c>
      <c r="AR126" s="2">
        <v>19346038.879999999</v>
      </c>
      <c r="AS126" s="2">
        <v>19407037.949999999</v>
      </c>
      <c r="AT126" s="2">
        <v>19472582.800000001</v>
      </c>
    </row>
    <row r="127" spans="1:47" x14ac:dyDescent="0.25">
      <c r="A127" s="2" t="s">
        <v>404</v>
      </c>
      <c r="B127" s="2">
        <v>65511116.289999999</v>
      </c>
      <c r="C127" s="2">
        <v>274910554.69999999</v>
      </c>
      <c r="D127" s="2">
        <v>260709506.19999999</v>
      </c>
      <c r="E127" s="2">
        <v>238280471.80000001</v>
      </c>
      <c r="F127" s="2">
        <v>243627739.69999999</v>
      </c>
      <c r="G127" s="2">
        <v>238011364.19999999</v>
      </c>
      <c r="H127" s="2">
        <v>227309540.09999999</v>
      </c>
      <c r="I127" s="2">
        <v>218961474.59999999</v>
      </c>
      <c r="J127" s="2">
        <v>218012528.69999999</v>
      </c>
      <c r="K127" s="2">
        <v>220214742.80000001</v>
      </c>
      <c r="L127" s="2">
        <v>213098599.80000001</v>
      </c>
      <c r="M127" s="2">
        <v>212723567.69999999</v>
      </c>
      <c r="N127" s="2">
        <v>210887517.09999999</v>
      </c>
      <c r="O127" s="2">
        <v>207374778.19999999</v>
      </c>
      <c r="P127" s="2">
        <v>202632622.40000001</v>
      </c>
      <c r="Q127" s="2">
        <v>199865369.40000001</v>
      </c>
      <c r="R127" s="2">
        <v>197734764.40000001</v>
      </c>
      <c r="S127" s="2">
        <v>196080912.90000001</v>
      </c>
      <c r="T127" s="2">
        <v>194831326.80000001</v>
      </c>
      <c r="U127" s="2">
        <v>193876577.09999999</v>
      </c>
      <c r="V127" s="2">
        <v>193215572.09999999</v>
      </c>
      <c r="W127" s="2">
        <v>192796421.90000001</v>
      </c>
      <c r="X127" s="2">
        <v>192559094.30000001</v>
      </c>
      <c r="Y127" s="2">
        <v>192452065.59999999</v>
      </c>
      <c r="Z127" s="2">
        <v>192427164.30000001</v>
      </c>
      <c r="AA127" s="2">
        <v>193173212.80000001</v>
      </c>
      <c r="AB127" s="2">
        <v>194241892.5</v>
      </c>
      <c r="AC127" s="2">
        <v>195475800.09999999</v>
      </c>
      <c r="AD127" s="2">
        <v>196786904.5</v>
      </c>
      <c r="AE127" s="2">
        <v>198105748.69999999</v>
      </c>
      <c r="AF127" s="2">
        <v>199420940.80000001</v>
      </c>
      <c r="AG127" s="2">
        <v>200654575.09999999</v>
      </c>
      <c r="AH127" s="2">
        <v>201808208.80000001</v>
      </c>
      <c r="AI127" s="2">
        <v>202881730</v>
      </c>
      <c r="AJ127" s="2">
        <v>203879154.40000001</v>
      </c>
      <c r="AK127" s="2">
        <v>204830848.40000001</v>
      </c>
      <c r="AL127" s="2">
        <v>205709595.09999999</v>
      </c>
      <c r="AM127" s="2">
        <v>206536102</v>
      </c>
      <c r="AN127" s="2">
        <v>207314588.09999999</v>
      </c>
      <c r="AO127" s="2">
        <v>208049487.40000001</v>
      </c>
      <c r="AP127" s="2">
        <v>208766808.30000001</v>
      </c>
      <c r="AQ127" s="2">
        <v>209465065.30000001</v>
      </c>
      <c r="AR127" s="2">
        <v>210143453.19999999</v>
      </c>
      <c r="AS127" s="2">
        <v>210805195.80000001</v>
      </c>
      <c r="AT127" s="2">
        <v>211445582.30000001</v>
      </c>
    </row>
    <row r="128" spans="1:47" x14ac:dyDescent="0.25">
      <c r="A128" s="2" t="s">
        <v>405</v>
      </c>
      <c r="B128" s="2">
        <v>0</v>
      </c>
      <c r="C128" s="2">
        <v>6066170.375</v>
      </c>
      <c r="D128" s="2">
        <v>6087234.8169999998</v>
      </c>
      <c r="E128" s="2">
        <v>6412835.8449999997</v>
      </c>
      <c r="F128" s="2">
        <v>6596523.8609999996</v>
      </c>
      <c r="G128" s="2">
        <v>6624738.2769999998</v>
      </c>
      <c r="H128" s="2">
        <v>6546304.8530000001</v>
      </c>
      <c r="I128" s="2">
        <v>6583248.7759999996</v>
      </c>
      <c r="J128" s="2">
        <v>6733926.0949999997</v>
      </c>
      <c r="K128" s="2">
        <v>7121362.7189999996</v>
      </c>
      <c r="L128" s="2">
        <v>7278815.2709999997</v>
      </c>
      <c r="M128" s="2">
        <v>7251085.9869999997</v>
      </c>
      <c r="N128" s="2">
        <v>7067201.5060000001</v>
      </c>
      <c r="O128" s="2">
        <v>6781695.8640000001</v>
      </c>
      <c r="P128" s="2">
        <v>6448892.034</v>
      </c>
      <c r="Q128" s="2">
        <v>6193113.0789999999</v>
      </c>
      <c r="R128" s="2">
        <v>5996961.0710000005</v>
      </c>
      <c r="S128" s="2">
        <v>5843652.1739999996</v>
      </c>
      <c r="T128" s="2">
        <v>5716657.6270000003</v>
      </c>
      <c r="U128" s="2">
        <v>5604964.3810000001</v>
      </c>
      <c r="V128" s="2">
        <v>5544376.4050000003</v>
      </c>
      <c r="W128" s="2">
        <v>5490962.8650000002</v>
      </c>
      <c r="X128" s="2">
        <v>5439928.2999999998</v>
      </c>
      <c r="Y128" s="2">
        <v>5389238.483</v>
      </c>
      <c r="Z128" s="2">
        <v>5337676.5269999998</v>
      </c>
      <c r="AA128" s="2">
        <v>5322071.0199999996</v>
      </c>
      <c r="AB128" s="2">
        <v>5315959.2019999996</v>
      </c>
      <c r="AC128" s="2">
        <v>5314949.03</v>
      </c>
      <c r="AD128" s="2">
        <v>5316156.949</v>
      </c>
      <c r="AE128" s="2">
        <v>5318005.8689999999</v>
      </c>
      <c r="AF128" s="2">
        <v>5320451.2850000001</v>
      </c>
      <c r="AG128" s="2">
        <v>5322904.8289999999</v>
      </c>
      <c r="AH128" s="2">
        <v>5325127.648</v>
      </c>
      <c r="AI128" s="2">
        <v>5327194.125</v>
      </c>
      <c r="AJ128" s="2">
        <v>5329321.8839999996</v>
      </c>
      <c r="AK128" s="2">
        <v>5332159.7690000003</v>
      </c>
      <c r="AL128" s="2">
        <v>5335625.0779999997</v>
      </c>
      <c r="AM128" s="2">
        <v>5339708.6840000004</v>
      </c>
      <c r="AN128" s="2">
        <v>5344396.0310000004</v>
      </c>
      <c r="AO128" s="2">
        <v>5349683.0279999999</v>
      </c>
      <c r="AP128" s="2">
        <v>5357769.432</v>
      </c>
      <c r="AQ128" s="2">
        <v>5367810.8219999997</v>
      </c>
      <c r="AR128" s="2">
        <v>5379175.3459999999</v>
      </c>
      <c r="AS128" s="2">
        <v>5391563.1770000001</v>
      </c>
      <c r="AT128" s="2">
        <v>5404776.4040000001</v>
      </c>
    </row>
    <row r="129" spans="1:46" x14ac:dyDescent="0.25">
      <c r="A129" s="2" t="s">
        <v>379</v>
      </c>
      <c r="B129" s="2">
        <v>0</v>
      </c>
      <c r="C129" s="2">
        <v>781716.14899999998</v>
      </c>
      <c r="D129" s="2">
        <v>669427.60809999995</v>
      </c>
      <c r="E129" s="2">
        <v>574439.43469999998</v>
      </c>
      <c r="F129" s="2">
        <v>586195.80830000003</v>
      </c>
      <c r="G129" s="2">
        <v>627983.56310000003</v>
      </c>
      <c r="H129" s="2">
        <v>589814.03090000001</v>
      </c>
      <c r="I129" s="2">
        <v>605216.44640000002</v>
      </c>
      <c r="J129" s="2">
        <v>633045.15319999994</v>
      </c>
      <c r="K129" s="2">
        <v>635476.08739999996</v>
      </c>
      <c r="L129" s="2">
        <v>649535.0871</v>
      </c>
      <c r="M129" s="2">
        <v>618892.78879999998</v>
      </c>
      <c r="N129" s="2">
        <v>581824.61190000002</v>
      </c>
      <c r="O129" s="2">
        <v>570697.70970000001</v>
      </c>
      <c r="P129" s="2">
        <v>569847.84569999995</v>
      </c>
      <c r="Q129" s="2">
        <v>571358.48869999999</v>
      </c>
      <c r="R129" s="2">
        <v>572484.41509999998</v>
      </c>
      <c r="S129" s="2">
        <v>572911.97690000001</v>
      </c>
      <c r="T129" s="2">
        <v>570852.60140000004</v>
      </c>
      <c r="U129" s="2">
        <v>567541.92290000001</v>
      </c>
      <c r="V129" s="2">
        <v>563703.12910000002</v>
      </c>
      <c r="W129" s="2">
        <v>559863.7844</v>
      </c>
      <c r="X129" s="2">
        <v>555922.04280000005</v>
      </c>
      <c r="Y129" s="2">
        <v>551834.57479999994</v>
      </c>
      <c r="Z129" s="2">
        <v>547570.30960000004</v>
      </c>
      <c r="AA129" s="2">
        <v>546689.66209999996</v>
      </c>
      <c r="AB129" s="2">
        <v>546785.31909999996</v>
      </c>
      <c r="AC129" s="2">
        <v>547278.37219999998</v>
      </c>
      <c r="AD129" s="2">
        <v>548053.92110000004</v>
      </c>
      <c r="AE129" s="2">
        <v>549011.12289999996</v>
      </c>
      <c r="AF129" s="2">
        <v>550271.65170000005</v>
      </c>
      <c r="AG129" s="2">
        <v>551476.93259999994</v>
      </c>
      <c r="AH129" s="2">
        <v>552720.85600000003</v>
      </c>
      <c r="AI129" s="2">
        <v>554032.58010000002</v>
      </c>
      <c r="AJ129" s="2">
        <v>555420.49569999997</v>
      </c>
      <c r="AK129" s="2">
        <v>557027.71019999997</v>
      </c>
      <c r="AL129" s="2">
        <v>558638.71770000004</v>
      </c>
      <c r="AM129" s="2">
        <v>560404.13930000004</v>
      </c>
      <c r="AN129" s="2">
        <v>562290.37470000004</v>
      </c>
      <c r="AO129" s="2">
        <v>564275.78</v>
      </c>
      <c r="AP129" s="2">
        <v>566423.87549999997</v>
      </c>
      <c r="AQ129" s="2">
        <v>568727.78890000004</v>
      </c>
      <c r="AR129" s="2">
        <v>571174.63359999994</v>
      </c>
      <c r="AS129" s="2">
        <v>573773.45730000001</v>
      </c>
      <c r="AT129" s="2">
        <v>576480.73659999995</v>
      </c>
    </row>
    <row r="130" spans="1:46" x14ac:dyDescent="0.25">
      <c r="A130" s="2" t="s">
        <v>380</v>
      </c>
      <c r="B130" s="2">
        <v>0</v>
      </c>
      <c r="C130" s="2">
        <v>500277.8272</v>
      </c>
      <c r="D130" s="2">
        <v>430533.74800000002</v>
      </c>
      <c r="E130" s="2">
        <v>378256.84129999997</v>
      </c>
      <c r="F130" s="2">
        <v>392549.35470000003</v>
      </c>
      <c r="G130" s="2">
        <v>364724.74459999998</v>
      </c>
      <c r="H130" s="2">
        <v>348164.0098</v>
      </c>
      <c r="I130" s="2">
        <v>372238.63069999998</v>
      </c>
      <c r="J130" s="2">
        <v>380880.56459999998</v>
      </c>
      <c r="K130" s="2">
        <v>393966.63329999999</v>
      </c>
      <c r="L130" s="2">
        <v>363561.33990000002</v>
      </c>
      <c r="M130" s="2">
        <v>336808.38290000003</v>
      </c>
      <c r="N130" s="2">
        <v>314154.20980000001</v>
      </c>
      <c r="O130" s="2">
        <v>307781.51040000003</v>
      </c>
      <c r="P130" s="2">
        <v>307009.02899999998</v>
      </c>
      <c r="Q130" s="2">
        <v>307718.9227</v>
      </c>
      <c r="R130" s="2">
        <v>308526.13510000001</v>
      </c>
      <c r="S130" s="2">
        <v>309154.86570000002</v>
      </c>
      <c r="T130" s="2">
        <v>308551.10489999998</v>
      </c>
      <c r="U130" s="2">
        <v>307430.56170000002</v>
      </c>
      <c r="V130" s="2">
        <v>306169.43520000001</v>
      </c>
      <c r="W130" s="2">
        <v>304953.04340000002</v>
      </c>
      <c r="X130" s="2">
        <v>303797.30310000002</v>
      </c>
      <c r="Y130" s="2">
        <v>302691.04969999997</v>
      </c>
      <c r="Z130" s="2">
        <v>301603.84620000003</v>
      </c>
      <c r="AA130" s="2">
        <v>302584.29810000001</v>
      </c>
      <c r="AB130" s="2">
        <v>304345.92879999999</v>
      </c>
      <c r="AC130" s="2">
        <v>306424.49650000001</v>
      </c>
      <c r="AD130" s="2">
        <v>308631.10960000003</v>
      </c>
      <c r="AE130" s="2">
        <v>310882.57319999998</v>
      </c>
      <c r="AF130" s="2">
        <v>313189.13669999997</v>
      </c>
      <c r="AG130" s="2">
        <v>315470.83980000002</v>
      </c>
      <c r="AH130" s="2">
        <v>317726.97470000002</v>
      </c>
      <c r="AI130" s="2">
        <v>319958.87800000003</v>
      </c>
      <c r="AJ130" s="2">
        <v>322172.64429999999</v>
      </c>
      <c r="AK130" s="2">
        <v>324410.97279999999</v>
      </c>
      <c r="AL130" s="2">
        <v>326642.56060000003</v>
      </c>
      <c r="AM130" s="2">
        <v>328885.77380000002</v>
      </c>
      <c r="AN130" s="2">
        <v>331146.99239999999</v>
      </c>
      <c r="AO130" s="2">
        <v>333431.58069999999</v>
      </c>
      <c r="AP130" s="2">
        <v>335771.59289999999</v>
      </c>
      <c r="AQ130" s="2">
        <v>338166.13209999999</v>
      </c>
      <c r="AR130" s="2">
        <v>340611.29070000001</v>
      </c>
      <c r="AS130" s="2">
        <v>343107.15149999998</v>
      </c>
      <c r="AT130" s="2">
        <v>345642.65480000002</v>
      </c>
    </row>
    <row r="131" spans="1:46" x14ac:dyDescent="0.25">
      <c r="A131" s="2" t="s">
        <v>381</v>
      </c>
      <c r="B131" s="2">
        <v>0</v>
      </c>
      <c r="C131" s="2">
        <v>1555374</v>
      </c>
      <c r="D131" s="2">
        <v>1405499.159</v>
      </c>
      <c r="E131" s="2">
        <v>1346872.946</v>
      </c>
      <c r="F131" s="2">
        <v>1378851.155</v>
      </c>
      <c r="G131" s="2">
        <v>1342592.1569999999</v>
      </c>
      <c r="H131" s="2">
        <v>1368824.132</v>
      </c>
      <c r="I131" s="2">
        <v>1515913.7209999999</v>
      </c>
      <c r="J131" s="2">
        <v>1625607.888</v>
      </c>
      <c r="K131" s="2">
        <v>1696065.048</v>
      </c>
      <c r="L131" s="2">
        <v>905179.71620000002</v>
      </c>
      <c r="M131" s="2">
        <v>757727.74080000003</v>
      </c>
      <c r="N131" s="2">
        <v>687363.85309999995</v>
      </c>
      <c r="O131" s="2">
        <v>664528.08829999994</v>
      </c>
      <c r="P131" s="2">
        <v>657708.41260000004</v>
      </c>
      <c r="Q131" s="2">
        <v>655302.65749999997</v>
      </c>
      <c r="R131" s="2">
        <v>653811.27919999999</v>
      </c>
      <c r="S131" s="2">
        <v>652424.37639999995</v>
      </c>
      <c r="T131" s="2">
        <v>648615.58719999995</v>
      </c>
      <c r="U131" s="2">
        <v>643975.99609999999</v>
      </c>
      <c r="V131" s="2">
        <v>639296.25470000005</v>
      </c>
      <c r="W131" s="2">
        <v>634898.07629999996</v>
      </c>
      <c r="X131" s="2">
        <v>630795.28859999997</v>
      </c>
      <c r="Y131" s="2">
        <v>626951.66910000006</v>
      </c>
      <c r="Z131" s="2">
        <v>623296.79799999995</v>
      </c>
      <c r="AA131" s="2">
        <v>624517.37120000005</v>
      </c>
      <c r="AB131" s="2">
        <v>627649.43090000004</v>
      </c>
      <c r="AC131" s="2">
        <v>631620.48580000002</v>
      </c>
      <c r="AD131" s="2">
        <v>636012.43629999994</v>
      </c>
      <c r="AE131" s="2">
        <v>640630.28049999999</v>
      </c>
      <c r="AF131" s="2">
        <v>645444.56270000001</v>
      </c>
      <c r="AG131" s="2">
        <v>650287.32369999995</v>
      </c>
      <c r="AH131" s="2">
        <v>655130.36860000005</v>
      </c>
      <c r="AI131" s="2">
        <v>659949.63210000005</v>
      </c>
      <c r="AJ131" s="2">
        <v>664731.7415</v>
      </c>
      <c r="AK131" s="2">
        <v>669527.02969999996</v>
      </c>
      <c r="AL131" s="2">
        <v>674269.55449999997</v>
      </c>
      <c r="AM131" s="2">
        <v>678984.08490000002</v>
      </c>
      <c r="AN131" s="2">
        <v>683674.15960000001</v>
      </c>
      <c r="AO131" s="2">
        <v>688343.97470000002</v>
      </c>
      <c r="AP131" s="2">
        <v>693025.37800000003</v>
      </c>
      <c r="AQ131" s="2">
        <v>697718.74930000002</v>
      </c>
      <c r="AR131" s="2">
        <v>702420.2733</v>
      </c>
      <c r="AS131" s="2">
        <v>707132.57770000002</v>
      </c>
      <c r="AT131" s="2">
        <v>711840.39049999998</v>
      </c>
    </row>
    <row r="132" spans="1:46" x14ac:dyDescent="0.25">
      <c r="A132" s="2" t="s">
        <v>382</v>
      </c>
      <c r="B132" s="2">
        <v>0</v>
      </c>
      <c r="C132" s="2">
        <v>238687.4706</v>
      </c>
      <c r="D132" s="2">
        <v>224294.66519999999</v>
      </c>
      <c r="E132" s="2">
        <v>211854.9982</v>
      </c>
      <c r="F132" s="2">
        <v>218940.06140000001</v>
      </c>
      <c r="G132" s="2">
        <v>218592.0883</v>
      </c>
      <c r="H132" s="2">
        <v>222343.5545</v>
      </c>
      <c r="I132" s="2">
        <v>238595.22560000001</v>
      </c>
      <c r="J132" s="2">
        <v>251018.60320000001</v>
      </c>
      <c r="K132" s="2">
        <v>258817.3548</v>
      </c>
      <c r="L132" s="2">
        <v>189039.16880000001</v>
      </c>
      <c r="M132" s="2">
        <v>172087.07339999999</v>
      </c>
      <c r="N132" s="2">
        <v>160937.4155</v>
      </c>
      <c r="O132" s="2">
        <v>156335.1335</v>
      </c>
      <c r="P132" s="2">
        <v>153856.4351</v>
      </c>
      <c r="Q132" s="2">
        <v>152257.8167</v>
      </c>
      <c r="R132" s="2">
        <v>151238.34080000001</v>
      </c>
      <c r="S132" s="2">
        <v>150628.508</v>
      </c>
      <c r="T132" s="2">
        <v>149899.81520000001</v>
      </c>
      <c r="U132" s="2">
        <v>149252.95060000001</v>
      </c>
      <c r="V132" s="2">
        <v>148723.00630000001</v>
      </c>
      <c r="W132" s="2">
        <v>148285.84229999999</v>
      </c>
      <c r="X132" s="2">
        <v>147900.77050000001</v>
      </c>
      <c r="Y132" s="2">
        <v>147527.78210000001</v>
      </c>
      <c r="Z132" s="2">
        <v>147132.0747</v>
      </c>
      <c r="AA132" s="2">
        <v>147569.4987</v>
      </c>
      <c r="AB132" s="2">
        <v>148380.7066</v>
      </c>
      <c r="AC132" s="2">
        <v>149364.8493</v>
      </c>
      <c r="AD132" s="2">
        <v>150428.21720000001</v>
      </c>
      <c r="AE132" s="2">
        <v>151524.4425</v>
      </c>
      <c r="AF132" s="2">
        <v>152630.59849999999</v>
      </c>
      <c r="AG132" s="2">
        <v>153733.45790000001</v>
      </c>
      <c r="AH132" s="2">
        <v>154829.3316</v>
      </c>
      <c r="AI132" s="2">
        <v>155918.35209999999</v>
      </c>
      <c r="AJ132" s="2">
        <v>157002.47219999999</v>
      </c>
      <c r="AK132" s="2">
        <v>158084.4682</v>
      </c>
      <c r="AL132" s="2">
        <v>159164.6324</v>
      </c>
      <c r="AM132" s="2">
        <v>160243.9069</v>
      </c>
      <c r="AN132" s="2">
        <v>161321.6678</v>
      </c>
      <c r="AO132" s="2">
        <v>162396.35380000001</v>
      </c>
      <c r="AP132" s="2">
        <v>163466.01629999999</v>
      </c>
      <c r="AQ132" s="2">
        <v>164527.51639999999</v>
      </c>
      <c r="AR132" s="2">
        <v>165577.45670000001</v>
      </c>
      <c r="AS132" s="2">
        <v>166612.7169</v>
      </c>
      <c r="AT132" s="2">
        <v>167630.42259999999</v>
      </c>
    </row>
    <row r="133" spans="1:46" x14ac:dyDescent="0.25">
      <c r="A133" s="2" t="s">
        <v>383</v>
      </c>
      <c r="B133" s="2">
        <v>4916440.7029999997</v>
      </c>
      <c r="C133" s="2">
        <v>21317660.690000001</v>
      </c>
      <c r="D133" s="2">
        <v>18205952.129999999</v>
      </c>
      <c r="E133" s="2">
        <v>14835555.550000001</v>
      </c>
      <c r="F133" s="2">
        <v>15883141.869999999</v>
      </c>
      <c r="G133" s="2">
        <v>15773810.220000001</v>
      </c>
      <c r="H133" s="2">
        <v>14702451.07</v>
      </c>
      <c r="I133" s="2">
        <v>15433804.390000001</v>
      </c>
      <c r="J133" s="2">
        <v>15916416.58</v>
      </c>
      <c r="K133" s="2">
        <v>16154510.82</v>
      </c>
      <c r="L133" s="2">
        <v>15249402.32</v>
      </c>
      <c r="M133" s="2">
        <v>14598852.810000001</v>
      </c>
      <c r="N133" s="2">
        <v>13969271.83</v>
      </c>
      <c r="O133" s="2">
        <v>13776145.82</v>
      </c>
      <c r="P133" s="2">
        <v>13728026.439999999</v>
      </c>
      <c r="Q133" s="2">
        <v>13767935.76</v>
      </c>
      <c r="R133" s="2">
        <v>13854321.619999999</v>
      </c>
      <c r="S133" s="2">
        <v>13953104.6</v>
      </c>
      <c r="T133" s="2">
        <v>14007005.77</v>
      </c>
      <c r="U133" s="2">
        <v>14033881.98</v>
      </c>
      <c r="V133" s="2">
        <v>14046934.449999999</v>
      </c>
      <c r="W133" s="2">
        <v>14055194.289999999</v>
      </c>
      <c r="X133" s="2">
        <v>14060100.66</v>
      </c>
      <c r="Y133" s="2">
        <v>14062196.58</v>
      </c>
      <c r="Z133" s="2">
        <v>14061262.24</v>
      </c>
      <c r="AA133" s="2">
        <v>14154185.789999999</v>
      </c>
      <c r="AB133" s="2">
        <v>14291538.83</v>
      </c>
      <c r="AC133" s="2">
        <v>14440926.76</v>
      </c>
      <c r="AD133" s="2">
        <v>14605651.07</v>
      </c>
      <c r="AE133" s="2">
        <v>14781048.710000001</v>
      </c>
      <c r="AF133" s="2">
        <v>14966347.619999999</v>
      </c>
      <c r="AG133" s="2">
        <v>15155515.869999999</v>
      </c>
      <c r="AH133" s="2">
        <v>15346728.43</v>
      </c>
      <c r="AI133" s="2">
        <v>15538692.27</v>
      </c>
      <c r="AJ133" s="2">
        <v>15730725.140000001</v>
      </c>
      <c r="AK133" s="2">
        <v>15925053.390000001</v>
      </c>
      <c r="AL133" s="2">
        <v>16119421.77</v>
      </c>
      <c r="AM133" s="2">
        <v>16314398.65</v>
      </c>
      <c r="AN133" s="2">
        <v>16509843.029999999</v>
      </c>
      <c r="AO133" s="2">
        <v>16705798.869999999</v>
      </c>
      <c r="AP133" s="2">
        <v>16902969.34</v>
      </c>
      <c r="AQ133" s="2">
        <v>17101429.449999999</v>
      </c>
      <c r="AR133" s="2">
        <v>17301283.199999999</v>
      </c>
      <c r="AS133" s="2">
        <v>17503001.829999998</v>
      </c>
      <c r="AT133" s="2">
        <v>17706485.710000001</v>
      </c>
    </row>
    <row r="134" spans="1:46" x14ac:dyDescent="0.25">
      <c r="A134" s="2" t="s">
        <v>384</v>
      </c>
      <c r="B134" s="2">
        <v>0</v>
      </c>
      <c r="C134" s="2">
        <v>2120311.3730000001</v>
      </c>
      <c r="D134" s="2">
        <v>1790296.5549999999</v>
      </c>
      <c r="E134" s="2">
        <v>1620992.8859999999</v>
      </c>
      <c r="F134" s="2">
        <v>1610751.246</v>
      </c>
      <c r="G134" s="2">
        <v>1514328.6939999999</v>
      </c>
      <c r="H134" s="2">
        <v>1492180.898</v>
      </c>
      <c r="I134" s="2">
        <v>1619484.3359999999</v>
      </c>
      <c r="J134" s="2">
        <v>1695442.7509999999</v>
      </c>
      <c r="K134" s="2">
        <v>1724849.8640000001</v>
      </c>
      <c r="L134" s="2">
        <v>1633513.71</v>
      </c>
      <c r="M134" s="2">
        <v>1464807.3430000001</v>
      </c>
      <c r="N134" s="2">
        <v>1315400.93</v>
      </c>
      <c r="O134" s="2">
        <v>1261008.699</v>
      </c>
      <c r="P134" s="2">
        <v>1238492.237</v>
      </c>
      <c r="Q134" s="2">
        <v>1227552.085</v>
      </c>
      <c r="R134" s="2">
        <v>1220957.487</v>
      </c>
      <c r="S134" s="2">
        <v>1216456.7819999999</v>
      </c>
      <c r="T134" s="2">
        <v>1207065.7779999999</v>
      </c>
      <c r="U134" s="2">
        <v>1195456.8729999999</v>
      </c>
      <c r="V134" s="2">
        <v>1183272.821</v>
      </c>
      <c r="W134" s="2">
        <v>1171526.939</v>
      </c>
      <c r="X134" s="2">
        <v>1159680.777</v>
      </c>
      <c r="Y134" s="2">
        <v>1147556.3870000001</v>
      </c>
      <c r="Z134" s="2">
        <v>1135015.652</v>
      </c>
      <c r="AA134" s="2">
        <v>1133679.213</v>
      </c>
      <c r="AB134" s="2">
        <v>1136480.4350000001</v>
      </c>
      <c r="AC134" s="2">
        <v>1141205.5419999999</v>
      </c>
      <c r="AD134" s="2">
        <v>1146824.324</v>
      </c>
      <c r="AE134" s="2">
        <v>1152841.6299999999</v>
      </c>
      <c r="AF134" s="2">
        <v>1159577.3940000001</v>
      </c>
      <c r="AG134" s="2">
        <v>1166046.537</v>
      </c>
      <c r="AH134" s="2">
        <v>1172512.145</v>
      </c>
      <c r="AI134" s="2">
        <v>1178988.7439999999</v>
      </c>
      <c r="AJ134" s="2">
        <v>1185483.3659999999</v>
      </c>
      <c r="AK134" s="2">
        <v>1192395.0120000001</v>
      </c>
      <c r="AL134" s="2">
        <v>1199152.1070000001</v>
      </c>
      <c r="AM134" s="2">
        <v>1206012.662</v>
      </c>
      <c r="AN134" s="2">
        <v>1212968.3899999999</v>
      </c>
      <c r="AO134" s="2">
        <v>1220019.784</v>
      </c>
      <c r="AP134" s="2">
        <v>1227281.21</v>
      </c>
      <c r="AQ134" s="2">
        <v>1234724.3370000001</v>
      </c>
      <c r="AR134" s="2">
        <v>1242330.73</v>
      </c>
      <c r="AS134" s="2">
        <v>1250147.8370000001</v>
      </c>
      <c r="AT134" s="2">
        <v>1258087.4369999999</v>
      </c>
    </row>
    <row r="135" spans="1:46" x14ac:dyDescent="0.25">
      <c r="A135" s="2" t="s">
        <v>406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</row>
    <row r="136" spans="1:46" x14ac:dyDescent="0.25">
      <c r="A136" s="2" t="s">
        <v>407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</row>
    <row r="137" spans="1:46" x14ac:dyDescent="0.25">
      <c r="A137" s="2" t="s">
        <v>408</v>
      </c>
      <c r="B137" s="2">
        <v>20827800</v>
      </c>
      <c r="C137" s="2">
        <v>19859965.16</v>
      </c>
      <c r="D137" s="2">
        <v>18835714.100000001</v>
      </c>
      <c r="E137" s="2">
        <v>16698704.949999999</v>
      </c>
      <c r="F137" s="2">
        <v>15737049.07</v>
      </c>
      <c r="G137" s="2">
        <v>15047464.689999999</v>
      </c>
      <c r="H137" s="2">
        <v>14172470.57</v>
      </c>
      <c r="I137" s="2">
        <v>13101905.050000001</v>
      </c>
      <c r="J137" s="2">
        <v>12095531.810000001</v>
      </c>
      <c r="K137" s="2">
        <v>11049749.76</v>
      </c>
      <c r="L137" s="2">
        <v>10067689.07</v>
      </c>
      <c r="M137" s="2">
        <v>9215232.9969999995</v>
      </c>
      <c r="N137" s="2">
        <v>8427225.8269999996</v>
      </c>
      <c r="O137" s="2">
        <v>7684691.6890000002</v>
      </c>
      <c r="P137" s="2">
        <v>6970409.0870000003</v>
      </c>
      <c r="Q137" s="2">
        <v>7123284.0060000001</v>
      </c>
      <c r="R137" s="2">
        <v>7337091.5180000002</v>
      </c>
      <c r="S137" s="2">
        <v>7543701.3710000003</v>
      </c>
      <c r="T137" s="2">
        <v>7743534.602</v>
      </c>
      <c r="U137" s="2">
        <v>7945510.75</v>
      </c>
      <c r="V137" s="2">
        <v>7945942.1009999998</v>
      </c>
      <c r="W137" s="2">
        <v>7932550.3890000004</v>
      </c>
      <c r="X137" s="2">
        <v>7923570.79</v>
      </c>
      <c r="Y137" s="2">
        <v>7919373.9400000004</v>
      </c>
      <c r="Z137" s="2">
        <v>7918363.2680000002</v>
      </c>
      <c r="AA137" s="2">
        <v>8144572.3540000003</v>
      </c>
      <c r="AB137" s="2">
        <v>8382655.9950000001</v>
      </c>
      <c r="AC137" s="2">
        <v>8609761.2019999996</v>
      </c>
      <c r="AD137" s="2">
        <v>8821102.2939999998</v>
      </c>
      <c r="AE137" s="2">
        <v>9013347.352</v>
      </c>
      <c r="AF137" s="2">
        <v>9181561.0109999999</v>
      </c>
      <c r="AG137" s="2">
        <v>9322196.6009999998</v>
      </c>
      <c r="AH137" s="2">
        <v>9434638.1710000001</v>
      </c>
      <c r="AI137" s="2">
        <v>9518503.3430000003</v>
      </c>
      <c r="AJ137" s="2">
        <v>9573654.3640000001</v>
      </c>
      <c r="AK137" s="2">
        <v>9598969.0759999994</v>
      </c>
      <c r="AL137" s="2">
        <v>9594314.8650000002</v>
      </c>
      <c r="AM137" s="2">
        <v>9560946.6909999996</v>
      </c>
      <c r="AN137" s="2">
        <v>9500196.1329999994</v>
      </c>
      <c r="AO137" s="2">
        <v>9413518.6170000006</v>
      </c>
      <c r="AP137" s="2">
        <v>9303282.2990000006</v>
      </c>
      <c r="AQ137" s="2">
        <v>9170979.3800000008</v>
      </c>
      <c r="AR137" s="2">
        <v>9018085.9670000002</v>
      </c>
      <c r="AS137" s="2">
        <v>8846058.5270000007</v>
      </c>
      <c r="AT137" s="2">
        <v>8656353.6669999994</v>
      </c>
    </row>
    <row r="138" spans="1:46" x14ac:dyDescent="0.25">
      <c r="A138" s="2" t="s">
        <v>409</v>
      </c>
      <c r="B138" s="2">
        <v>16805881</v>
      </c>
      <c r="C138" s="2">
        <v>17328896.59</v>
      </c>
      <c r="D138" s="2">
        <v>16973594.969999999</v>
      </c>
      <c r="E138" s="2">
        <v>16535041.23</v>
      </c>
      <c r="F138" s="2">
        <v>16958167.920000002</v>
      </c>
      <c r="G138" s="2">
        <v>14443401.880000001</v>
      </c>
      <c r="H138" s="2">
        <v>12216001.289999999</v>
      </c>
      <c r="I138" s="2">
        <v>10326866.32</v>
      </c>
      <c r="J138" s="2">
        <v>8964025.3029999901</v>
      </c>
      <c r="K138" s="2">
        <v>7878025.5250000004</v>
      </c>
      <c r="L138" s="2">
        <v>7844844.9699999997</v>
      </c>
      <c r="M138" s="2">
        <v>7933685.7390000001</v>
      </c>
      <c r="N138" s="2">
        <v>7992152.6119999997</v>
      </c>
      <c r="O138" s="2">
        <v>7985639.2419999996</v>
      </c>
      <c r="P138" s="2">
        <v>7935603.8190000001</v>
      </c>
      <c r="Q138" s="2">
        <v>7944699.9970000004</v>
      </c>
      <c r="R138" s="2">
        <v>7966345.1260000002</v>
      </c>
      <c r="S138" s="2">
        <v>7997461.5060000001</v>
      </c>
      <c r="T138" s="2">
        <v>8042188.8559999997</v>
      </c>
      <c r="U138" s="2">
        <v>8093843.6909999996</v>
      </c>
      <c r="V138" s="2">
        <v>8151168.8530000001</v>
      </c>
      <c r="W138" s="2">
        <v>8213093.9910000004</v>
      </c>
      <c r="X138" s="2">
        <v>8277309.4359999998</v>
      </c>
      <c r="Y138" s="2">
        <v>8342275.1449999996</v>
      </c>
      <c r="Z138" s="2">
        <v>8406618.2919999994</v>
      </c>
      <c r="AA138" s="2">
        <v>8401409.3159999996</v>
      </c>
      <c r="AB138" s="2">
        <v>8401545.0030000005</v>
      </c>
      <c r="AC138" s="2">
        <v>8405191.034</v>
      </c>
      <c r="AD138" s="2">
        <v>8409832.75699999</v>
      </c>
      <c r="AE138" s="2">
        <v>8413598.6750000007</v>
      </c>
      <c r="AF138" s="2">
        <v>8416644.409</v>
      </c>
      <c r="AG138" s="2">
        <v>8416726.0109999999</v>
      </c>
      <c r="AH138" s="2">
        <v>8413883.1229999997</v>
      </c>
      <c r="AI138" s="2">
        <v>8408133.682</v>
      </c>
      <c r="AJ138" s="2">
        <v>8399623.6799999997</v>
      </c>
      <c r="AK138" s="2">
        <v>8389478.6769999899</v>
      </c>
      <c r="AL138" s="2">
        <v>8376855.8109999998</v>
      </c>
      <c r="AM138" s="2">
        <v>8362263.0630000001</v>
      </c>
      <c r="AN138" s="2">
        <v>8345820.398</v>
      </c>
      <c r="AO138" s="2">
        <v>8327695.6359999999</v>
      </c>
      <c r="AP138" s="2">
        <v>8308766.9179999996</v>
      </c>
      <c r="AQ138" s="2">
        <v>8289061.1440000003</v>
      </c>
      <c r="AR138" s="2">
        <v>8268655.4550000001</v>
      </c>
      <c r="AS138" s="2">
        <v>8247768.9989999998</v>
      </c>
      <c r="AT138" s="2">
        <v>8226360.7599999998</v>
      </c>
    </row>
    <row r="139" spans="1:46" x14ac:dyDescent="0.25">
      <c r="A139" s="2" t="s">
        <v>341</v>
      </c>
      <c r="B139" s="2">
        <v>0</v>
      </c>
      <c r="C139" s="2">
        <v>6860233.4210000001</v>
      </c>
      <c r="D139" s="2">
        <v>6606080.9069999997</v>
      </c>
      <c r="E139" s="2">
        <v>6674555.1210000003</v>
      </c>
      <c r="F139" s="2">
        <v>6914059.2350000003</v>
      </c>
      <c r="G139" s="2">
        <v>6648086.9550000001</v>
      </c>
      <c r="H139" s="2">
        <v>6449351.25</v>
      </c>
      <c r="I139" s="2">
        <v>6092084.9500000002</v>
      </c>
      <c r="J139" s="2">
        <v>6304740.6320000002</v>
      </c>
      <c r="K139" s="2">
        <v>6484193.6579999998</v>
      </c>
      <c r="L139" s="2">
        <v>6197266.3229999999</v>
      </c>
      <c r="M139" s="2">
        <v>6232464.5719999997</v>
      </c>
      <c r="N139" s="2">
        <v>6241600.3439999996</v>
      </c>
      <c r="O139" s="2">
        <v>6175540.8830000004</v>
      </c>
      <c r="P139" s="2">
        <v>6046280.2529999996</v>
      </c>
      <c r="Q139" s="2">
        <v>5958569.8219999997</v>
      </c>
      <c r="R139" s="2">
        <v>5894334.477</v>
      </c>
      <c r="S139" s="2">
        <v>5851557.1610000003</v>
      </c>
      <c r="T139" s="2">
        <v>5831548.4189999998</v>
      </c>
      <c r="U139" s="2">
        <v>5828343.483</v>
      </c>
      <c r="V139" s="2">
        <v>5837175.9119999995</v>
      </c>
      <c r="W139" s="2">
        <v>5854721.3760000002</v>
      </c>
      <c r="X139" s="2">
        <v>5877735.6610000003</v>
      </c>
      <c r="Y139" s="2">
        <v>5903657.8739999998</v>
      </c>
      <c r="Z139" s="2">
        <v>5930451.227</v>
      </c>
      <c r="AA139" s="2">
        <v>5972619.9670000002</v>
      </c>
      <c r="AB139" s="2">
        <v>6025717.6100000003</v>
      </c>
      <c r="AC139" s="2">
        <v>6085759.932</v>
      </c>
      <c r="AD139" s="2">
        <v>6149728.0839999998</v>
      </c>
      <c r="AE139" s="2">
        <v>6215657.0630000001</v>
      </c>
      <c r="AF139" s="2">
        <v>6282970.0899999999</v>
      </c>
      <c r="AG139" s="2">
        <v>6350756.0789999999</v>
      </c>
      <c r="AH139" s="2">
        <v>6418902.2529999996</v>
      </c>
      <c r="AI139" s="2">
        <v>6487560.9349999996</v>
      </c>
      <c r="AJ139" s="2">
        <v>6557032.2549999999</v>
      </c>
      <c r="AK139" s="2">
        <v>6627990.6239999998</v>
      </c>
      <c r="AL139" s="2">
        <v>6700409.4210000001</v>
      </c>
      <c r="AM139" s="2">
        <v>6774514.2170000002</v>
      </c>
      <c r="AN139" s="2">
        <v>6850380.0109999999</v>
      </c>
      <c r="AO139" s="2">
        <v>6928028.6119999997</v>
      </c>
      <c r="AP139" s="2">
        <v>7007998.0149999997</v>
      </c>
      <c r="AQ139" s="2">
        <v>7090203.0259999996</v>
      </c>
      <c r="AR139" s="2">
        <v>7174488.6449999996</v>
      </c>
      <c r="AS139" s="2">
        <v>7260736.1050000004</v>
      </c>
      <c r="AT139" s="2">
        <v>7348729.4400000004</v>
      </c>
    </row>
    <row r="140" spans="1:46" x14ac:dyDescent="0.25">
      <c r="A140" s="2" t="s">
        <v>342</v>
      </c>
      <c r="B140" s="2">
        <v>0</v>
      </c>
      <c r="C140" s="2">
        <v>6650210.4759999998</v>
      </c>
      <c r="D140" s="2">
        <v>6333643.1859999998</v>
      </c>
      <c r="E140" s="2">
        <v>6449090.9179999996</v>
      </c>
      <c r="F140" s="2">
        <v>6334763.773</v>
      </c>
      <c r="G140" s="2">
        <v>6177410.523</v>
      </c>
      <c r="H140" s="2">
        <v>5770664.148</v>
      </c>
      <c r="I140" s="2">
        <v>5584536.5990000004</v>
      </c>
      <c r="J140" s="2">
        <v>5614612.4349999996</v>
      </c>
      <c r="K140" s="2">
        <v>5779981.5389999999</v>
      </c>
      <c r="L140" s="2">
        <v>5697663.1490000002</v>
      </c>
      <c r="M140" s="2">
        <v>5652201.3700000001</v>
      </c>
      <c r="N140" s="2">
        <v>5562782.4340000004</v>
      </c>
      <c r="O140" s="2">
        <v>5430019.7230000002</v>
      </c>
      <c r="P140" s="2">
        <v>5268678.7630000003</v>
      </c>
      <c r="Q140" s="2">
        <v>5172769.8849999998</v>
      </c>
      <c r="R140" s="2">
        <v>5103359.2929999996</v>
      </c>
      <c r="S140" s="2">
        <v>5050293.0089999996</v>
      </c>
      <c r="T140" s="2">
        <v>5013596.8360000001</v>
      </c>
      <c r="U140" s="2">
        <v>4986866.125</v>
      </c>
      <c r="V140" s="2">
        <v>4967391.4630000005</v>
      </c>
      <c r="W140" s="2">
        <v>4953205.1670000004</v>
      </c>
      <c r="X140" s="2">
        <v>4942787.2390000001</v>
      </c>
      <c r="Y140" s="2">
        <v>4934851.977</v>
      </c>
      <c r="Z140" s="2">
        <v>4928240.8229999999</v>
      </c>
      <c r="AA140" s="2">
        <v>4945261.4819999998</v>
      </c>
      <c r="AB140" s="2">
        <v>4974006.5199999996</v>
      </c>
      <c r="AC140" s="2">
        <v>5007765.3190000001</v>
      </c>
      <c r="AD140" s="2">
        <v>5042824.3229999999</v>
      </c>
      <c r="AE140" s="2">
        <v>5077307.0779999997</v>
      </c>
      <c r="AF140" s="2">
        <v>5111161.449</v>
      </c>
      <c r="AG140" s="2">
        <v>5143920.9879999999</v>
      </c>
      <c r="AH140" s="2">
        <v>5175271.7050000001</v>
      </c>
      <c r="AI140" s="2">
        <v>5205275.0010000002</v>
      </c>
      <c r="AJ140" s="2">
        <v>5234211.4220000003</v>
      </c>
      <c r="AK140" s="2">
        <v>5262915.0939999996</v>
      </c>
      <c r="AL140" s="2">
        <v>5291569.9280000003</v>
      </c>
      <c r="AM140" s="2">
        <v>5320247.273</v>
      </c>
      <c r="AN140" s="2">
        <v>5349075.5060000001</v>
      </c>
      <c r="AO140" s="2">
        <v>5378163.6260000002</v>
      </c>
      <c r="AP140" s="2">
        <v>5408315.6109999996</v>
      </c>
      <c r="AQ140" s="2">
        <v>5439480.7350000003</v>
      </c>
      <c r="AR140" s="2">
        <v>5471595.8890000004</v>
      </c>
      <c r="AS140" s="2">
        <v>5504637.6160000004</v>
      </c>
      <c r="AT140" s="2">
        <v>5538501.9210000001</v>
      </c>
    </row>
    <row r="141" spans="1:46" x14ac:dyDescent="0.25">
      <c r="A141" s="2" t="s">
        <v>343</v>
      </c>
      <c r="B141" s="2">
        <v>0</v>
      </c>
      <c r="C141" s="2">
        <v>415992.71039999998</v>
      </c>
      <c r="D141" s="2">
        <v>389727.02960000001</v>
      </c>
      <c r="E141" s="2">
        <v>330086.72859999997</v>
      </c>
      <c r="F141" s="2">
        <v>344003.1997</v>
      </c>
      <c r="G141" s="2">
        <v>336715.81420000002</v>
      </c>
      <c r="H141" s="2">
        <v>320521.54800000001</v>
      </c>
      <c r="I141" s="2">
        <v>309012.12550000002</v>
      </c>
      <c r="J141" s="2">
        <v>310903.47440000001</v>
      </c>
      <c r="K141" s="2">
        <v>333169.06</v>
      </c>
      <c r="L141" s="2">
        <v>319004.71850000002</v>
      </c>
      <c r="M141" s="2">
        <v>321397.71529999998</v>
      </c>
      <c r="N141" s="2">
        <v>321701.48200000002</v>
      </c>
      <c r="O141" s="2">
        <v>318760.66330000001</v>
      </c>
      <c r="P141" s="2">
        <v>313619.5379</v>
      </c>
      <c r="Q141" s="2">
        <v>311391.53009999997</v>
      </c>
      <c r="R141" s="2">
        <v>309883.43209999998</v>
      </c>
      <c r="S141" s="2">
        <v>308737.37290000002</v>
      </c>
      <c r="T141" s="2">
        <v>308171.21100000001</v>
      </c>
      <c r="U141" s="2">
        <v>307844.1079</v>
      </c>
      <c r="V141" s="2">
        <v>307715.04430000001</v>
      </c>
      <c r="W141" s="2">
        <v>307833.97889999999</v>
      </c>
      <c r="X141" s="2">
        <v>308165.94199999998</v>
      </c>
      <c r="Y141" s="2">
        <v>308687.83990000002</v>
      </c>
      <c r="Z141" s="2">
        <v>309377.15720000002</v>
      </c>
      <c r="AA141" s="2">
        <v>310788.7597</v>
      </c>
      <c r="AB141" s="2">
        <v>312494.6997</v>
      </c>
      <c r="AC141" s="2">
        <v>314336.83730000001</v>
      </c>
      <c r="AD141" s="2">
        <v>316252.01549999998</v>
      </c>
      <c r="AE141" s="2">
        <v>318171.07699999999</v>
      </c>
      <c r="AF141" s="2">
        <v>320139.89689999999</v>
      </c>
      <c r="AG141" s="2">
        <v>322071.53000000003</v>
      </c>
      <c r="AH141" s="2">
        <v>323951.44919999997</v>
      </c>
      <c r="AI141" s="2">
        <v>325766.27750000003</v>
      </c>
      <c r="AJ141" s="2">
        <v>327508.61979999999</v>
      </c>
      <c r="AK141" s="2">
        <v>329227.96240000002</v>
      </c>
      <c r="AL141" s="2">
        <v>330877.98639999999</v>
      </c>
      <c r="AM141" s="2">
        <v>332462.64350000001</v>
      </c>
      <c r="AN141" s="2">
        <v>333976.97090000001</v>
      </c>
      <c r="AO141" s="2">
        <v>335417.63290000003</v>
      </c>
      <c r="AP141" s="2">
        <v>336820.9031</v>
      </c>
      <c r="AQ141" s="2">
        <v>338161.57909999997</v>
      </c>
      <c r="AR141" s="2">
        <v>339437.65529999998</v>
      </c>
      <c r="AS141" s="2">
        <v>340654.25040000002</v>
      </c>
      <c r="AT141" s="2">
        <v>341805.38370000001</v>
      </c>
    </row>
    <row r="142" spans="1:46" x14ac:dyDescent="0.25">
      <c r="A142" s="2" t="s">
        <v>344</v>
      </c>
      <c r="B142" s="2">
        <v>0</v>
      </c>
      <c r="C142" s="2">
        <v>4957525.8320000004</v>
      </c>
      <c r="D142" s="2">
        <v>4555338.0269999998</v>
      </c>
      <c r="E142" s="2">
        <v>4034859.5580000002</v>
      </c>
      <c r="F142" s="2">
        <v>4101176.4539999999</v>
      </c>
      <c r="G142" s="2">
        <v>4445053.5810000002</v>
      </c>
      <c r="H142" s="2">
        <v>3981811.0019999999</v>
      </c>
      <c r="I142" s="2">
        <v>3757478.1889999998</v>
      </c>
      <c r="J142" s="2">
        <v>3824660.0860000001</v>
      </c>
      <c r="K142" s="2">
        <v>3952079.2</v>
      </c>
      <c r="L142" s="2">
        <v>4130084.378</v>
      </c>
      <c r="M142" s="2">
        <v>4240584.6569999997</v>
      </c>
      <c r="N142" s="2">
        <v>4289836.9529999997</v>
      </c>
      <c r="O142" s="2">
        <v>4289683.93</v>
      </c>
      <c r="P142" s="2">
        <v>4253067.1169999996</v>
      </c>
      <c r="Q142" s="2">
        <v>4251709.1840000004</v>
      </c>
      <c r="R142" s="2">
        <v>4260686.2079999996</v>
      </c>
      <c r="S142" s="2">
        <v>4275940.5650000004</v>
      </c>
      <c r="T142" s="2">
        <v>4301903.9069999997</v>
      </c>
      <c r="U142" s="2">
        <v>4333307.2189999996</v>
      </c>
      <c r="V142" s="2">
        <v>4329852.3590000002</v>
      </c>
      <c r="W142" s="2">
        <v>4325654.148</v>
      </c>
      <c r="X142" s="2">
        <v>4323051.6950000003</v>
      </c>
      <c r="Y142" s="2">
        <v>4321525.2110000001</v>
      </c>
      <c r="Z142" s="2">
        <v>4320369.9139999999</v>
      </c>
      <c r="AA142" s="2">
        <v>4327592.1639999999</v>
      </c>
      <c r="AB142" s="2">
        <v>4338691.8049999997</v>
      </c>
      <c r="AC142" s="2">
        <v>4351491.7889999999</v>
      </c>
      <c r="AD142" s="2">
        <v>4364629.6960000005</v>
      </c>
      <c r="AE142" s="2">
        <v>4377265.8789999997</v>
      </c>
      <c r="AF142" s="2">
        <v>4389865.6449999996</v>
      </c>
      <c r="AG142" s="2">
        <v>4401545.6979999999</v>
      </c>
      <c r="AH142" s="2">
        <v>4412220.6509999996</v>
      </c>
      <c r="AI142" s="2">
        <v>4421907.318</v>
      </c>
      <c r="AJ142" s="2">
        <v>4430725.0120000001</v>
      </c>
      <c r="AK142" s="2">
        <v>4439421.1610000003</v>
      </c>
      <c r="AL142" s="2">
        <v>4447676.2089999998</v>
      </c>
      <c r="AM142" s="2">
        <v>4455694.25</v>
      </c>
      <c r="AN142" s="2">
        <v>4463508.0860000001</v>
      </c>
      <c r="AO142" s="2">
        <v>4471165.5310000004</v>
      </c>
      <c r="AP142" s="2">
        <v>4479084.4589999998</v>
      </c>
      <c r="AQ142" s="2">
        <v>4487242.1030000001</v>
      </c>
      <c r="AR142" s="2">
        <v>4495605.6359999999</v>
      </c>
      <c r="AS142" s="2">
        <v>4504214.875</v>
      </c>
      <c r="AT142" s="2">
        <v>4512986.9689999996</v>
      </c>
    </row>
    <row r="143" spans="1:46" x14ac:dyDescent="0.25">
      <c r="A143" s="2" t="s">
        <v>345</v>
      </c>
      <c r="B143" s="2">
        <v>0</v>
      </c>
      <c r="C143" s="2">
        <v>17194777.609999999</v>
      </c>
      <c r="D143" s="2">
        <v>15884326.949999999</v>
      </c>
      <c r="E143" s="2">
        <v>13959248.35</v>
      </c>
      <c r="F143" s="2">
        <v>14242727.91</v>
      </c>
      <c r="G143" s="2">
        <v>15524249.630000001</v>
      </c>
      <c r="H143" s="2">
        <v>13973690.970000001</v>
      </c>
      <c r="I143" s="2">
        <v>13174511.85</v>
      </c>
      <c r="J143" s="2">
        <v>13355893</v>
      </c>
      <c r="K143" s="2">
        <v>13678897.880000001</v>
      </c>
      <c r="L143" s="2">
        <v>15210620.859999999</v>
      </c>
      <c r="M143" s="2">
        <v>15747104.49</v>
      </c>
      <c r="N143" s="2">
        <v>15825492.310000001</v>
      </c>
      <c r="O143" s="2">
        <v>15696591.9</v>
      </c>
      <c r="P143" s="2">
        <v>15472748.93</v>
      </c>
      <c r="Q143" s="2">
        <v>15363386.220000001</v>
      </c>
      <c r="R143" s="2">
        <v>15269810.550000001</v>
      </c>
      <c r="S143" s="2">
        <v>15182761.68</v>
      </c>
      <c r="T143" s="2">
        <v>15116490.48</v>
      </c>
      <c r="U143" s="2">
        <v>15054560.060000001</v>
      </c>
      <c r="V143" s="2">
        <v>14994815.74</v>
      </c>
      <c r="W143" s="2">
        <v>14943139.199999999</v>
      </c>
      <c r="X143" s="2">
        <v>14893196.710000001</v>
      </c>
      <c r="Y143" s="2">
        <v>14842409.970000001</v>
      </c>
      <c r="Z143" s="2">
        <v>14789422.539999999</v>
      </c>
      <c r="AA143" s="2">
        <v>14759241.66</v>
      </c>
      <c r="AB143" s="2">
        <v>14732698.789999999</v>
      </c>
      <c r="AC143" s="2">
        <v>14709211.75</v>
      </c>
      <c r="AD143" s="2">
        <v>14689886.51</v>
      </c>
      <c r="AE143" s="2">
        <v>14672982.9</v>
      </c>
      <c r="AF143" s="2">
        <v>14662793.800000001</v>
      </c>
      <c r="AG143" s="2">
        <v>14649701.08</v>
      </c>
      <c r="AH143" s="2">
        <v>14635938.9</v>
      </c>
      <c r="AI143" s="2">
        <v>14622154.15</v>
      </c>
      <c r="AJ143" s="2">
        <v>14608555.720000001</v>
      </c>
      <c r="AK143" s="2">
        <v>14599485.449999999</v>
      </c>
      <c r="AL143" s="2">
        <v>14589255.52</v>
      </c>
      <c r="AM143" s="2">
        <v>14581751.75</v>
      </c>
      <c r="AN143" s="2">
        <v>14576067.699999999</v>
      </c>
      <c r="AO143" s="2">
        <v>14571682.09</v>
      </c>
      <c r="AP143" s="2">
        <v>14570317.48</v>
      </c>
      <c r="AQ143" s="2">
        <v>14571884.25</v>
      </c>
      <c r="AR143" s="2">
        <v>14576166.310000001</v>
      </c>
      <c r="AS143" s="2">
        <v>14583585.210000001</v>
      </c>
      <c r="AT143" s="2">
        <v>14593202.949999999</v>
      </c>
    </row>
    <row r="144" spans="1:46" x14ac:dyDescent="0.25">
      <c r="A144" s="2" t="s">
        <v>346</v>
      </c>
      <c r="B144" s="2">
        <v>0</v>
      </c>
      <c r="C144" s="2">
        <v>12052153.710000001</v>
      </c>
      <c r="D144" s="2">
        <v>11200971.449999999</v>
      </c>
      <c r="E144" s="2">
        <v>10163411.91</v>
      </c>
      <c r="F144" s="2">
        <v>10538818.949999999</v>
      </c>
      <c r="G144" s="2">
        <v>9922039.9370000008</v>
      </c>
      <c r="H144" s="2">
        <v>9002382.7919999994</v>
      </c>
      <c r="I144" s="2">
        <v>8786218.7860000003</v>
      </c>
      <c r="J144" s="2">
        <v>8716513.3509999998</v>
      </c>
      <c r="K144" s="2">
        <v>9282635.8809999898</v>
      </c>
      <c r="L144" s="2">
        <v>9395010.2579999994</v>
      </c>
      <c r="M144" s="2">
        <v>9505093.9210000001</v>
      </c>
      <c r="N144" s="2">
        <v>9500407.068</v>
      </c>
      <c r="O144" s="2">
        <v>9391916.5759999994</v>
      </c>
      <c r="P144" s="2">
        <v>9209781.5050000008</v>
      </c>
      <c r="Q144" s="2">
        <v>9115396.9130000006</v>
      </c>
      <c r="R144" s="2">
        <v>9049153.4140000008</v>
      </c>
      <c r="S144" s="2">
        <v>8998136.7780000009</v>
      </c>
      <c r="T144" s="2">
        <v>8969036.9069999997</v>
      </c>
      <c r="U144" s="2">
        <v>8948695.4639999997</v>
      </c>
      <c r="V144" s="2">
        <v>8933613.5179999899</v>
      </c>
      <c r="W144" s="2">
        <v>8923697.8939999994</v>
      </c>
      <c r="X144" s="2">
        <v>8917007.6079999898</v>
      </c>
      <c r="Y144" s="2">
        <v>8912404.1909999996</v>
      </c>
      <c r="Z144" s="2">
        <v>8908872.5610000007</v>
      </c>
      <c r="AA144" s="2">
        <v>8923579.7249999996</v>
      </c>
      <c r="AB144" s="2">
        <v>8946637.4460000005</v>
      </c>
      <c r="AC144" s="2">
        <v>8973315.9810000006</v>
      </c>
      <c r="AD144" s="2">
        <v>9000420.3829999994</v>
      </c>
      <c r="AE144" s="2">
        <v>9026023.3530000001</v>
      </c>
      <c r="AF144" s="2">
        <v>9051554.7060000002</v>
      </c>
      <c r="AG144" s="2">
        <v>9074651.4079999998</v>
      </c>
      <c r="AH144" s="2">
        <v>9094948.6669999994</v>
      </c>
      <c r="AI144" s="2">
        <v>9112294.3019999899</v>
      </c>
      <c r="AJ144" s="2">
        <v>9126797.6769999899</v>
      </c>
      <c r="AK144" s="2">
        <v>9140320.0669999998</v>
      </c>
      <c r="AL144" s="2">
        <v>9151909.2949999999</v>
      </c>
      <c r="AM144" s="2">
        <v>9161978.6689999998</v>
      </c>
      <c r="AN144" s="2">
        <v>9170658.4379999898</v>
      </c>
      <c r="AO144" s="2">
        <v>9178133.5010000002</v>
      </c>
      <c r="AP144" s="2">
        <v>9185383.7929999996</v>
      </c>
      <c r="AQ144" s="2">
        <v>9192505.5779999997</v>
      </c>
      <c r="AR144" s="2">
        <v>9199552.5059999898</v>
      </c>
      <c r="AS144" s="2">
        <v>9206786.6789999995</v>
      </c>
      <c r="AT144" s="2">
        <v>9214148.4069999997</v>
      </c>
    </row>
    <row r="145" spans="1:46" x14ac:dyDescent="0.25">
      <c r="A145" s="2" t="s">
        <v>347</v>
      </c>
      <c r="B145" s="2">
        <v>0</v>
      </c>
      <c r="C145" s="2">
        <v>3331520.9509999999</v>
      </c>
      <c r="D145" s="2">
        <v>3303203.281</v>
      </c>
      <c r="E145" s="2">
        <v>3252484.074</v>
      </c>
      <c r="F145" s="2">
        <v>3336197.327</v>
      </c>
      <c r="G145" s="2">
        <v>3333556.8870000001</v>
      </c>
      <c r="H145" s="2">
        <v>3239870.6150000002</v>
      </c>
      <c r="I145" s="2">
        <v>3242976.517</v>
      </c>
      <c r="J145" s="2">
        <v>3352421.088</v>
      </c>
      <c r="K145" s="2">
        <v>3576005.1889999998</v>
      </c>
      <c r="L145" s="2">
        <v>2110805.3679999998</v>
      </c>
      <c r="M145" s="2">
        <v>1956941.0689999999</v>
      </c>
      <c r="N145" s="2">
        <v>1927661.852</v>
      </c>
      <c r="O145" s="2">
        <v>1890798.861</v>
      </c>
      <c r="P145" s="2">
        <v>1843395.5160000001</v>
      </c>
      <c r="Q145" s="2">
        <v>1813440.74</v>
      </c>
      <c r="R145" s="2">
        <v>1789762.175</v>
      </c>
      <c r="S145" s="2">
        <v>1770294.503</v>
      </c>
      <c r="T145" s="2">
        <v>1756108.922</v>
      </c>
      <c r="U145" s="2">
        <v>1744936.4280000001</v>
      </c>
      <c r="V145" s="2">
        <v>1736092.4469999999</v>
      </c>
      <c r="W145" s="2">
        <v>1729566.0190000001</v>
      </c>
      <c r="X145" s="2">
        <v>1724993.409</v>
      </c>
      <c r="Y145" s="2">
        <v>1722096.6229999999</v>
      </c>
      <c r="Z145" s="2">
        <v>1720582.612</v>
      </c>
      <c r="AA145" s="2">
        <v>1722937.0759999999</v>
      </c>
      <c r="AB145" s="2">
        <v>1727510.1880000001</v>
      </c>
      <c r="AC145" s="2">
        <v>1733460.77</v>
      </c>
      <c r="AD145" s="2">
        <v>1740179.331</v>
      </c>
      <c r="AE145" s="2">
        <v>1747202.6569999999</v>
      </c>
      <c r="AF145" s="2">
        <v>1754546.648</v>
      </c>
      <c r="AG145" s="2">
        <v>1761701.0109999999</v>
      </c>
      <c r="AH145" s="2">
        <v>1768522.16</v>
      </c>
      <c r="AI145" s="2">
        <v>1774915.551</v>
      </c>
      <c r="AJ145" s="2">
        <v>1780843.977</v>
      </c>
      <c r="AK145" s="2">
        <v>1786539.3759999999</v>
      </c>
      <c r="AL145" s="2">
        <v>1791830.9280000001</v>
      </c>
      <c r="AM145" s="2">
        <v>1796788.757</v>
      </c>
      <c r="AN145" s="2">
        <v>1801432.6529999999</v>
      </c>
      <c r="AO145" s="2">
        <v>1805792.892</v>
      </c>
      <c r="AP145" s="2">
        <v>1809978.07</v>
      </c>
      <c r="AQ145" s="2">
        <v>1814011.068</v>
      </c>
      <c r="AR145" s="2">
        <v>1817904.7479999999</v>
      </c>
      <c r="AS145" s="2">
        <v>1821699.1189999999</v>
      </c>
      <c r="AT145" s="2">
        <v>1825383.6529999999</v>
      </c>
    </row>
    <row r="146" spans="1:46" x14ac:dyDescent="0.25">
      <c r="A146" s="2" t="s">
        <v>348</v>
      </c>
      <c r="B146" s="2">
        <v>5651106.5750000002</v>
      </c>
      <c r="C146" s="2">
        <v>6999808.8339999998</v>
      </c>
      <c r="D146" s="2">
        <v>6962638.6189999999</v>
      </c>
      <c r="E146" s="2">
        <v>6609698.0209999997</v>
      </c>
      <c r="F146" s="2">
        <v>6760218.0350000001</v>
      </c>
      <c r="G146" s="2">
        <v>6807182.8310000002</v>
      </c>
      <c r="H146" s="2">
        <v>6631660.6969999997</v>
      </c>
      <c r="I146" s="2">
        <v>6553650.3150000004</v>
      </c>
      <c r="J146" s="2">
        <v>6632788.4570000004</v>
      </c>
      <c r="K146" s="2">
        <v>6843027.6919999998</v>
      </c>
      <c r="L146" s="2">
        <v>5393889.9400000004</v>
      </c>
      <c r="M146" s="2">
        <v>5313313.8389999997</v>
      </c>
      <c r="N146" s="2">
        <v>5310065.7589999996</v>
      </c>
      <c r="O146" s="2">
        <v>5257950.426</v>
      </c>
      <c r="P146" s="2">
        <v>5168518.4510000004</v>
      </c>
      <c r="Q146" s="2">
        <v>5121585.2829999998</v>
      </c>
      <c r="R146" s="2">
        <v>5097914.6069999998</v>
      </c>
      <c r="S146" s="2">
        <v>5093087.3569999998</v>
      </c>
      <c r="T146" s="2">
        <v>5107004.3099999996</v>
      </c>
      <c r="U146" s="2">
        <v>5134377.841</v>
      </c>
      <c r="V146" s="2">
        <v>5171216.6840000004</v>
      </c>
      <c r="W146" s="2">
        <v>5214959.2070000004</v>
      </c>
      <c r="X146" s="2">
        <v>5263447.7920000004</v>
      </c>
      <c r="Y146" s="2">
        <v>5314976.199</v>
      </c>
      <c r="Z146" s="2">
        <v>5368137.8629999999</v>
      </c>
      <c r="AA146" s="2">
        <v>5431077.7920000004</v>
      </c>
      <c r="AB146" s="2">
        <v>5501483.0060000001</v>
      </c>
      <c r="AC146" s="2">
        <v>5576991.3430000003</v>
      </c>
      <c r="AD146" s="2">
        <v>5655657.1830000002</v>
      </c>
      <c r="AE146" s="2">
        <v>5736133.7659999998</v>
      </c>
      <c r="AF146" s="2">
        <v>5817677.7470000004</v>
      </c>
      <c r="AG146" s="2">
        <v>5899773.6119999997</v>
      </c>
      <c r="AH146" s="2">
        <v>5982262.466</v>
      </c>
      <c r="AI146" s="2">
        <v>6065159.125</v>
      </c>
      <c r="AJ146" s="2">
        <v>6148570.9879999999</v>
      </c>
      <c r="AK146" s="2">
        <v>6232688.4859999996</v>
      </c>
      <c r="AL146" s="2">
        <v>6317562.4529999997</v>
      </c>
      <c r="AM146" s="2">
        <v>6403269.6670000004</v>
      </c>
      <c r="AN146" s="2">
        <v>6489823.8109999998</v>
      </c>
      <c r="AO146" s="2">
        <v>6577200.483</v>
      </c>
      <c r="AP146" s="2">
        <v>6665354.8490000004</v>
      </c>
      <c r="AQ146" s="2">
        <v>6754183.8320000004</v>
      </c>
      <c r="AR146" s="2">
        <v>6843566.9589999998</v>
      </c>
      <c r="AS146" s="2">
        <v>6933393.1289999997</v>
      </c>
      <c r="AT146" s="2">
        <v>7023553.7719999999</v>
      </c>
    </row>
    <row r="147" spans="1:46" x14ac:dyDescent="0.25">
      <c r="A147" s="2" t="s">
        <v>349</v>
      </c>
      <c r="B147" s="2">
        <v>0</v>
      </c>
      <c r="C147" s="2">
        <v>330017.34250000003</v>
      </c>
      <c r="D147" s="2">
        <v>318845.15590000001</v>
      </c>
      <c r="E147" s="2">
        <v>272343.38260000001</v>
      </c>
      <c r="F147" s="2">
        <v>284079.94900000002</v>
      </c>
      <c r="G147" s="2">
        <v>293736.4583</v>
      </c>
      <c r="H147" s="2">
        <v>273038.3224</v>
      </c>
      <c r="I147" s="2">
        <v>255636.9534</v>
      </c>
      <c r="J147" s="2">
        <v>249158.68590000001</v>
      </c>
      <c r="K147" s="2">
        <v>256503.655</v>
      </c>
      <c r="L147" s="2">
        <v>249106.10339999999</v>
      </c>
      <c r="M147" s="2">
        <v>250389.68979999999</v>
      </c>
      <c r="N147" s="2">
        <v>251281.3131</v>
      </c>
      <c r="O147" s="2">
        <v>251012.4523</v>
      </c>
      <c r="P147" s="2">
        <v>249705.70060000001</v>
      </c>
      <c r="Q147" s="2">
        <v>249401.39079999999</v>
      </c>
      <c r="R147" s="2">
        <v>249010.17249999999</v>
      </c>
      <c r="S147" s="2">
        <v>248565.54759999999</v>
      </c>
      <c r="T147" s="2">
        <v>248231.8818</v>
      </c>
      <c r="U147" s="2">
        <v>247999.77989999999</v>
      </c>
      <c r="V147" s="2">
        <v>247923.49429999999</v>
      </c>
      <c r="W147" s="2">
        <v>248114.14980000001</v>
      </c>
      <c r="X147" s="2">
        <v>248554.8162</v>
      </c>
      <c r="Y147" s="2">
        <v>249228.7046</v>
      </c>
      <c r="Z147" s="2">
        <v>250106.54740000001</v>
      </c>
      <c r="AA147" s="2">
        <v>251335.4852</v>
      </c>
      <c r="AB147" s="2">
        <v>252750.29310000001</v>
      </c>
      <c r="AC147" s="2">
        <v>254299.76420000001</v>
      </c>
      <c r="AD147" s="2">
        <v>255939.1955</v>
      </c>
      <c r="AE147" s="2">
        <v>257621.82670000001</v>
      </c>
      <c r="AF147" s="2">
        <v>259358.14319999999</v>
      </c>
      <c r="AG147" s="2">
        <v>261056.49369999999</v>
      </c>
      <c r="AH147" s="2">
        <v>262723.05339999998</v>
      </c>
      <c r="AI147" s="2">
        <v>264359.56670000002</v>
      </c>
      <c r="AJ147" s="2">
        <v>265969.98609999998</v>
      </c>
      <c r="AK147" s="2">
        <v>267592.93109999999</v>
      </c>
      <c r="AL147" s="2">
        <v>269189.72769999999</v>
      </c>
      <c r="AM147" s="2">
        <v>270788.75819999998</v>
      </c>
      <c r="AN147" s="2">
        <v>272394.96679999999</v>
      </c>
      <c r="AO147" s="2">
        <v>274013.08960000001</v>
      </c>
      <c r="AP147" s="2">
        <v>275668.033</v>
      </c>
      <c r="AQ147" s="2">
        <v>277359.45020000002</v>
      </c>
      <c r="AR147" s="2">
        <v>279084.90120000002</v>
      </c>
      <c r="AS147" s="2">
        <v>280845.59210000001</v>
      </c>
      <c r="AT147" s="2">
        <v>282630.37239999999</v>
      </c>
    </row>
    <row r="148" spans="1:46" x14ac:dyDescent="0.25">
      <c r="A148" s="2" t="s">
        <v>350</v>
      </c>
      <c r="B148" s="2">
        <v>0</v>
      </c>
      <c r="C148" s="2">
        <v>8225467.227</v>
      </c>
      <c r="D148" s="2">
        <v>7906683.4699999997</v>
      </c>
      <c r="E148" s="2">
        <v>7361119.4539999999</v>
      </c>
      <c r="F148" s="2">
        <v>7348474.3619999997</v>
      </c>
      <c r="G148" s="2">
        <v>7195235.8219999997</v>
      </c>
      <c r="H148" s="2">
        <v>6723040.9050000003</v>
      </c>
      <c r="I148" s="2">
        <v>6418343.3420000002</v>
      </c>
      <c r="J148" s="2">
        <v>6418921.5410000002</v>
      </c>
      <c r="K148" s="2">
        <v>6698089.8090000004</v>
      </c>
      <c r="L148" s="2">
        <v>7199479.727</v>
      </c>
      <c r="M148" s="2">
        <v>7331649.7220000001</v>
      </c>
      <c r="N148" s="2">
        <v>7305823.8849999998</v>
      </c>
      <c r="O148" s="2">
        <v>7171696.2640000004</v>
      </c>
      <c r="P148" s="2">
        <v>6971935.8329999996</v>
      </c>
      <c r="Q148" s="2">
        <v>6840823.2489999998</v>
      </c>
      <c r="R148" s="2">
        <v>6740451.449</v>
      </c>
      <c r="S148" s="2">
        <v>6662309.7460000003</v>
      </c>
      <c r="T148" s="2">
        <v>6607423.9809999997</v>
      </c>
      <c r="U148" s="2">
        <v>6563255.6320000002</v>
      </c>
      <c r="V148" s="2">
        <v>6526979.8559999997</v>
      </c>
      <c r="W148" s="2">
        <v>6499527.6670000004</v>
      </c>
      <c r="X148" s="2">
        <v>6475891.4249999998</v>
      </c>
      <c r="Y148" s="2">
        <v>6454157.4699999997</v>
      </c>
      <c r="Z148" s="2">
        <v>6433029.5630000001</v>
      </c>
      <c r="AA148" s="2">
        <v>6432622.1119999997</v>
      </c>
      <c r="AB148" s="2">
        <v>6441788.7489999998</v>
      </c>
      <c r="AC148" s="2">
        <v>6457621.3609999996</v>
      </c>
      <c r="AD148" s="2">
        <v>6477137.8559999997</v>
      </c>
      <c r="AE148" s="2">
        <v>6498232.1639999999</v>
      </c>
      <c r="AF148" s="2">
        <v>6522797.9620000003</v>
      </c>
      <c r="AG148" s="2">
        <v>6545279.6859999998</v>
      </c>
      <c r="AH148" s="2">
        <v>6567187.7599999998</v>
      </c>
      <c r="AI148" s="2">
        <v>6588658.9220000003</v>
      </c>
      <c r="AJ148" s="2">
        <v>6609804.4989999998</v>
      </c>
      <c r="AK148" s="2">
        <v>6632916.7539999997</v>
      </c>
      <c r="AL148" s="2">
        <v>6654875.8540000003</v>
      </c>
      <c r="AM148" s="2">
        <v>6677182.6500000004</v>
      </c>
      <c r="AN148" s="2">
        <v>6699841.2249999996</v>
      </c>
      <c r="AO148" s="2">
        <v>6722894.2060000002</v>
      </c>
      <c r="AP148" s="2">
        <v>6746995.1529999999</v>
      </c>
      <c r="AQ148" s="2">
        <v>6771995.5659999996</v>
      </c>
      <c r="AR148" s="2">
        <v>6797794.7170000002</v>
      </c>
      <c r="AS148" s="2">
        <v>6824645.4519999996</v>
      </c>
      <c r="AT148" s="2">
        <v>6852055.1749999998</v>
      </c>
    </row>
    <row r="149" spans="1:46" x14ac:dyDescent="0.25">
      <c r="A149" s="2" t="s">
        <v>351</v>
      </c>
      <c r="B149" s="2">
        <v>0</v>
      </c>
      <c r="C149" s="2">
        <v>3.6279470150000002</v>
      </c>
      <c r="D149" s="2">
        <v>3.536957052</v>
      </c>
      <c r="E149" s="2">
        <v>3.2882807299999999</v>
      </c>
      <c r="F149" s="2">
        <v>3.2214588850000001</v>
      </c>
      <c r="G149" s="2">
        <v>3.2230551200000002</v>
      </c>
      <c r="H149" s="2">
        <v>3.107282187</v>
      </c>
      <c r="I149" s="2">
        <v>3.0725721940000001</v>
      </c>
      <c r="J149" s="2">
        <v>3.0100088</v>
      </c>
      <c r="K149" s="2">
        <v>2.9895497359999998</v>
      </c>
      <c r="L149" s="2">
        <v>3.9201858860000001</v>
      </c>
      <c r="M149" s="2">
        <v>4.0943364090000003</v>
      </c>
      <c r="N149" s="2">
        <v>4.1534733419999998</v>
      </c>
      <c r="O149" s="2">
        <v>4.177427228</v>
      </c>
      <c r="P149" s="2">
        <v>4.1921025209999998</v>
      </c>
      <c r="Q149" s="2">
        <v>4.2272427400000003</v>
      </c>
      <c r="R149" s="2">
        <v>4.2588757949999998</v>
      </c>
      <c r="S149" s="2">
        <v>4.2883966359999999</v>
      </c>
      <c r="T149" s="2">
        <v>4.318886622</v>
      </c>
      <c r="U149" s="2">
        <v>4.3480704640000001</v>
      </c>
      <c r="V149" s="2">
        <v>4.3773002659999998</v>
      </c>
      <c r="W149" s="2">
        <v>4.4102838289999999</v>
      </c>
      <c r="X149" s="2">
        <v>4.4446017969999998</v>
      </c>
      <c r="Y149" s="2">
        <v>4.4797277429999998</v>
      </c>
      <c r="Z149" s="2">
        <v>4.5153268449999997</v>
      </c>
      <c r="AA149" s="2">
        <v>4.5553677090000004</v>
      </c>
      <c r="AB149" s="2">
        <v>4.5936847280000004</v>
      </c>
      <c r="AC149" s="2">
        <v>4.6323830140000002</v>
      </c>
      <c r="AD149" s="2">
        <v>4.6729273879999997</v>
      </c>
      <c r="AE149" s="2">
        <v>4.7147999440000001</v>
      </c>
      <c r="AF149" s="2">
        <v>4.7599862120000003</v>
      </c>
      <c r="AG149" s="2">
        <v>4.8037156830000001</v>
      </c>
      <c r="AH149" s="2">
        <v>4.8477641819999997</v>
      </c>
      <c r="AI149" s="2">
        <v>4.8923199979999996</v>
      </c>
      <c r="AJ149" s="2">
        <v>4.9373831680000002</v>
      </c>
      <c r="AK149" s="2">
        <v>4.9849039819999996</v>
      </c>
      <c r="AL149" s="2">
        <v>5.0317223889999996</v>
      </c>
      <c r="AM149" s="2">
        <v>5.080380635</v>
      </c>
      <c r="AN149" s="2">
        <v>5.1301310420000004</v>
      </c>
      <c r="AO149" s="2">
        <v>5.1807441560000003</v>
      </c>
      <c r="AP149" s="2">
        <v>5.2330332789999998</v>
      </c>
      <c r="AQ149" s="2">
        <v>5.2869554750000001</v>
      </c>
      <c r="AR149" s="2">
        <v>5.3424811490000002</v>
      </c>
      <c r="AS149" s="2">
        <v>5.3999209930000003</v>
      </c>
      <c r="AT149" s="2">
        <v>5.4587956230000003</v>
      </c>
    </row>
    <row r="150" spans="1:46" x14ac:dyDescent="0.25">
      <c r="A150" s="2" t="s">
        <v>352</v>
      </c>
      <c r="B150" s="2">
        <v>0</v>
      </c>
      <c r="C150" s="2">
        <v>607415.70790000004</v>
      </c>
      <c r="D150" s="2">
        <v>578766.37390000001</v>
      </c>
      <c r="E150" s="2">
        <v>567043.05969999998</v>
      </c>
      <c r="F150" s="2">
        <v>575787.66870000004</v>
      </c>
      <c r="G150" s="2">
        <v>560116.02029999997</v>
      </c>
      <c r="H150" s="2">
        <v>532656.93790000002</v>
      </c>
      <c r="I150" s="2">
        <v>531194.20920000004</v>
      </c>
      <c r="J150" s="2">
        <v>539319.63829999999</v>
      </c>
      <c r="K150" s="2">
        <v>533225.54249999998</v>
      </c>
      <c r="L150" s="2">
        <v>617503.20360000001</v>
      </c>
      <c r="M150" s="2">
        <v>630626.85880000005</v>
      </c>
      <c r="N150" s="2">
        <v>626992.26699999999</v>
      </c>
      <c r="O150" s="2">
        <v>617587.27430000005</v>
      </c>
      <c r="P150" s="2">
        <v>605071.92550000001</v>
      </c>
      <c r="Q150" s="2">
        <v>601639.6128</v>
      </c>
      <c r="R150" s="2">
        <v>601641.94940000004</v>
      </c>
      <c r="S150" s="2">
        <v>603207.13890000002</v>
      </c>
      <c r="T150" s="2">
        <v>606461.00719999999</v>
      </c>
      <c r="U150" s="2">
        <v>610107.70039999997</v>
      </c>
      <c r="V150" s="2">
        <v>613918.45990000002</v>
      </c>
      <c r="W150" s="2">
        <v>617797.20649999997</v>
      </c>
      <c r="X150" s="2">
        <v>621579.15269999998</v>
      </c>
      <c r="Y150" s="2">
        <v>625240.3371</v>
      </c>
      <c r="Z150" s="2">
        <v>628758.88970000006</v>
      </c>
      <c r="AA150" s="2">
        <v>635054.32559999998</v>
      </c>
      <c r="AB150" s="2">
        <v>642391.1067</v>
      </c>
      <c r="AC150" s="2">
        <v>650075.28110000002</v>
      </c>
      <c r="AD150" s="2">
        <v>657390.33510000003</v>
      </c>
      <c r="AE150" s="2">
        <v>664351.98140000005</v>
      </c>
      <c r="AF150" s="2">
        <v>671222.26540000003</v>
      </c>
      <c r="AG150" s="2">
        <v>677927.48939999996</v>
      </c>
      <c r="AH150" s="2">
        <v>684455.24849999999</v>
      </c>
      <c r="AI150" s="2">
        <v>690804.72169999999</v>
      </c>
      <c r="AJ150" s="2">
        <v>696989.12950000004</v>
      </c>
      <c r="AK150" s="2">
        <v>703165.52320000005</v>
      </c>
      <c r="AL150" s="2">
        <v>709264.28110000002</v>
      </c>
      <c r="AM150" s="2">
        <v>715291.9693</v>
      </c>
      <c r="AN150" s="2">
        <v>721244.19330000004</v>
      </c>
      <c r="AO150" s="2">
        <v>727125.59589999996</v>
      </c>
      <c r="AP150" s="2">
        <v>733033.10360000003</v>
      </c>
      <c r="AQ150" s="2">
        <v>738947.79850000003</v>
      </c>
      <c r="AR150" s="2">
        <v>744872.77390000003</v>
      </c>
      <c r="AS150" s="2">
        <v>750833.29799999995</v>
      </c>
      <c r="AT150" s="2">
        <v>756832.59239999996</v>
      </c>
    </row>
    <row r="151" spans="1:46" x14ac:dyDescent="0.25">
      <c r="A151" s="2" t="s">
        <v>353</v>
      </c>
      <c r="B151" s="2">
        <v>0</v>
      </c>
      <c r="C151" s="2">
        <v>3492981.3480000002</v>
      </c>
      <c r="D151" s="2">
        <v>3303748.9369999999</v>
      </c>
      <c r="E151" s="2">
        <v>3056941.9509999999</v>
      </c>
      <c r="F151" s="2">
        <v>3038508.8859999999</v>
      </c>
      <c r="G151" s="2">
        <v>2940545.0839999998</v>
      </c>
      <c r="H151" s="2">
        <v>2792184.591</v>
      </c>
      <c r="I151" s="2">
        <v>2721696.392</v>
      </c>
      <c r="J151" s="2">
        <v>2660660.9029999999</v>
      </c>
      <c r="K151" s="2">
        <v>2488799.3130000001</v>
      </c>
      <c r="L151" s="2">
        <v>3146520.34</v>
      </c>
      <c r="M151" s="2">
        <v>3151801.3459999999</v>
      </c>
      <c r="N151" s="2">
        <v>3182355.0430000001</v>
      </c>
      <c r="O151" s="2">
        <v>3191145.4509999999</v>
      </c>
      <c r="P151" s="2">
        <v>3183171.5959999999</v>
      </c>
      <c r="Q151" s="2">
        <v>3192531.0819999999</v>
      </c>
      <c r="R151" s="2">
        <v>3205149.406</v>
      </c>
      <c r="S151" s="2">
        <v>3219483.0819999999</v>
      </c>
      <c r="T151" s="2">
        <v>3239819.3130000001</v>
      </c>
      <c r="U151" s="2">
        <v>3262669.8339999998</v>
      </c>
      <c r="V151" s="2">
        <v>3287862.6660000002</v>
      </c>
      <c r="W151" s="2">
        <v>3314608.281</v>
      </c>
      <c r="X151" s="2">
        <v>3342065.844</v>
      </c>
      <c r="Y151" s="2">
        <v>3370044.219</v>
      </c>
      <c r="Z151" s="2">
        <v>3398147.4249999998</v>
      </c>
      <c r="AA151" s="2">
        <v>3400997.4509999999</v>
      </c>
      <c r="AB151" s="2">
        <v>3403245.713</v>
      </c>
      <c r="AC151" s="2">
        <v>3406054.3390000002</v>
      </c>
      <c r="AD151" s="2">
        <v>3407168.9640000002</v>
      </c>
      <c r="AE151" s="2">
        <v>3407279.1949999998</v>
      </c>
      <c r="AF151" s="2">
        <v>3406880.45</v>
      </c>
      <c r="AG151" s="2">
        <v>3406030.4840000002</v>
      </c>
      <c r="AH151" s="2">
        <v>3404788.5610000002</v>
      </c>
      <c r="AI151" s="2">
        <v>3403249.45</v>
      </c>
      <c r="AJ151" s="2">
        <v>3401514.4789999998</v>
      </c>
      <c r="AK151" s="2">
        <v>3399808.4249999998</v>
      </c>
      <c r="AL151" s="2">
        <v>3398137.7859999998</v>
      </c>
      <c r="AM151" s="2">
        <v>3396545.014</v>
      </c>
      <c r="AN151" s="2">
        <v>3395061.8879999998</v>
      </c>
      <c r="AO151" s="2">
        <v>3393703.861</v>
      </c>
      <c r="AP151" s="2">
        <v>3392997.9619999998</v>
      </c>
      <c r="AQ151" s="2">
        <v>3392756.426</v>
      </c>
      <c r="AR151" s="2">
        <v>3392854.6370000001</v>
      </c>
      <c r="AS151" s="2">
        <v>3393220.5380000002</v>
      </c>
      <c r="AT151" s="2">
        <v>3393784.733</v>
      </c>
    </row>
    <row r="152" spans="1:46" x14ac:dyDescent="0.25">
      <c r="A152" s="2" t="s">
        <v>354</v>
      </c>
      <c r="B152" s="2">
        <v>0</v>
      </c>
      <c r="C152" s="2">
        <v>40918346.560000002</v>
      </c>
      <c r="D152" s="2">
        <v>38938033.729999997</v>
      </c>
      <c r="E152" s="2">
        <v>35969350.659999996</v>
      </c>
      <c r="F152" s="2">
        <v>35700412.369999997</v>
      </c>
      <c r="G152" s="2">
        <v>35013200.439999998</v>
      </c>
      <c r="H152" s="2">
        <v>33124140.010000002</v>
      </c>
      <c r="I152" s="2">
        <v>31718869.289999999</v>
      </c>
      <c r="J152" s="2">
        <v>31234310.359999999</v>
      </c>
      <c r="K152" s="2">
        <v>30495281.100000001</v>
      </c>
      <c r="L152" s="2">
        <v>30621584.969999999</v>
      </c>
      <c r="M152" s="2">
        <v>30712346.77</v>
      </c>
      <c r="N152" s="2">
        <v>30757580.489999998</v>
      </c>
      <c r="O152" s="2">
        <v>30181465.050000001</v>
      </c>
      <c r="P152" s="2">
        <v>29305467.260000002</v>
      </c>
      <c r="Q152" s="2">
        <v>28948189.23</v>
      </c>
      <c r="R152" s="2">
        <v>28634722.559999999</v>
      </c>
      <c r="S152" s="2">
        <v>28374529.870000001</v>
      </c>
      <c r="T152" s="2">
        <v>28189519.350000001</v>
      </c>
      <c r="U152" s="2">
        <v>28073300.620000001</v>
      </c>
      <c r="V152" s="2">
        <v>28025948.300000001</v>
      </c>
      <c r="W152" s="2">
        <v>28051343.989999998</v>
      </c>
      <c r="X152" s="2">
        <v>28138197.719999999</v>
      </c>
      <c r="Y152" s="2">
        <v>28277555.960000001</v>
      </c>
      <c r="Z152" s="2">
        <v>28459428.699999999</v>
      </c>
      <c r="AA152" s="2">
        <v>28527125.710000001</v>
      </c>
      <c r="AB152" s="2">
        <v>28655929.460000001</v>
      </c>
      <c r="AC152" s="2">
        <v>28839071.649999999</v>
      </c>
      <c r="AD152" s="2">
        <v>29055618.98</v>
      </c>
      <c r="AE152" s="2">
        <v>29288689.09</v>
      </c>
      <c r="AF152" s="2">
        <v>29532552.039999999</v>
      </c>
      <c r="AG152" s="2">
        <v>29770964.75</v>
      </c>
      <c r="AH152" s="2">
        <v>30004222.030000001</v>
      </c>
      <c r="AI152" s="2">
        <v>30231729.890000001</v>
      </c>
      <c r="AJ152" s="2">
        <v>30453821.190000001</v>
      </c>
      <c r="AK152" s="2">
        <v>30675382.550000001</v>
      </c>
      <c r="AL152" s="2">
        <v>30891155.989999998</v>
      </c>
      <c r="AM152" s="2">
        <v>31105271.670000002</v>
      </c>
      <c r="AN152" s="2">
        <v>31318619.059999999</v>
      </c>
      <c r="AO152" s="2">
        <v>31531832.690000001</v>
      </c>
      <c r="AP152" s="2">
        <v>31748432.079999998</v>
      </c>
      <c r="AQ152" s="2">
        <v>31967584.120000001</v>
      </c>
      <c r="AR152" s="2">
        <v>32188343.329999998</v>
      </c>
      <c r="AS152" s="2">
        <v>32410303.57</v>
      </c>
      <c r="AT152" s="2">
        <v>32631451.48</v>
      </c>
    </row>
    <row r="153" spans="1:46" x14ac:dyDescent="0.25">
      <c r="A153" s="2" t="s">
        <v>355</v>
      </c>
      <c r="B153" s="2">
        <v>0</v>
      </c>
      <c r="C153" s="2">
        <v>14611234.810000001</v>
      </c>
      <c r="D153" s="2">
        <v>13287686.26</v>
      </c>
      <c r="E153" s="2">
        <v>10306841.32</v>
      </c>
      <c r="F153" s="2">
        <v>13248415.83</v>
      </c>
      <c r="G153" s="2">
        <v>10959546.51</v>
      </c>
      <c r="H153" s="2">
        <v>13884651.48</v>
      </c>
      <c r="I153" s="2">
        <v>13309702.1</v>
      </c>
      <c r="J153" s="2">
        <v>14057502.699999999</v>
      </c>
      <c r="K153" s="2">
        <v>15143430.289999999</v>
      </c>
      <c r="L153" s="2">
        <v>11448372.359999999</v>
      </c>
      <c r="M153" s="2">
        <v>10956921.390000001</v>
      </c>
      <c r="N153" s="2">
        <v>10588539.869999999</v>
      </c>
      <c r="O153" s="2">
        <v>10105814.4</v>
      </c>
      <c r="P153" s="2">
        <v>9563826.6730000004</v>
      </c>
      <c r="Q153" s="2">
        <v>9161471.41599999</v>
      </c>
      <c r="R153" s="2">
        <v>8847379.0309999995</v>
      </c>
      <c r="S153" s="2">
        <v>8604636.4309999999</v>
      </c>
      <c r="T153" s="2">
        <v>8423195.8489999995</v>
      </c>
      <c r="U153" s="2">
        <v>8288537.0290000001</v>
      </c>
      <c r="V153" s="2">
        <v>8192217.0999999996</v>
      </c>
      <c r="W153" s="2">
        <v>8127573.3559999997</v>
      </c>
      <c r="X153" s="2">
        <v>8086197.9529999997</v>
      </c>
      <c r="Y153" s="2">
        <v>8062324.5630000001</v>
      </c>
      <c r="Z153" s="2">
        <v>8051284.9349999996</v>
      </c>
      <c r="AA153" s="2">
        <v>8028442.3339999998</v>
      </c>
      <c r="AB153" s="2">
        <v>8038146.9900000002</v>
      </c>
      <c r="AC153" s="2">
        <v>8073395.1509999996</v>
      </c>
      <c r="AD153" s="2">
        <v>8125025.3660000004</v>
      </c>
      <c r="AE153" s="2">
        <v>8186384.568</v>
      </c>
      <c r="AF153" s="2">
        <v>8254741.5480000004</v>
      </c>
      <c r="AG153" s="2">
        <v>8324801.7259999998</v>
      </c>
      <c r="AH153" s="2">
        <v>8396195.2009999994</v>
      </c>
      <c r="AI153" s="2">
        <v>8468329.7050000001</v>
      </c>
      <c r="AJ153" s="2">
        <v>8540920.8890000004</v>
      </c>
      <c r="AK153" s="2">
        <v>8615006.3110000007</v>
      </c>
      <c r="AL153" s="2">
        <v>8688757.3279999997</v>
      </c>
      <c r="AM153" s="2">
        <v>8763028.77999999</v>
      </c>
      <c r="AN153" s="2">
        <v>8837755.9309999999</v>
      </c>
      <c r="AO153" s="2">
        <v>8912846.182</v>
      </c>
      <c r="AP153" s="2">
        <v>8988722.8389999997</v>
      </c>
      <c r="AQ153" s="2">
        <v>9065043.9629999995</v>
      </c>
      <c r="AR153" s="2">
        <v>9141495.7890000008</v>
      </c>
      <c r="AS153" s="2">
        <v>9217966.4030000009</v>
      </c>
      <c r="AT153" s="2">
        <v>9293927.852</v>
      </c>
    </row>
    <row r="154" spans="1:46" x14ac:dyDescent="0.25">
      <c r="A154" s="2" t="s">
        <v>356</v>
      </c>
      <c r="B154" s="2">
        <v>0</v>
      </c>
      <c r="C154" s="2">
        <v>9381827.4440000001</v>
      </c>
      <c r="D154" s="2">
        <v>9363498.8289999999</v>
      </c>
      <c r="E154" s="2">
        <v>7869722.7879999997</v>
      </c>
      <c r="F154" s="2">
        <v>7921410.5889999997</v>
      </c>
      <c r="G154" s="2">
        <v>8225599.7999999998</v>
      </c>
      <c r="H154" s="2">
        <v>8053311.6100000003</v>
      </c>
      <c r="I154" s="2">
        <v>7711443.0480000004</v>
      </c>
      <c r="J154" s="2">
        <v>7652705.858</v>
      </c>
      <c r="K154" s="2">
        <v>7855938.3059999999</v>
      </c>
      <c r="L154" s="2">
        <v>7721214.1890000002</v>
      </c>
      <c r="M154" s="2">
        <v>7976601.3629999999</v>
      </c>
      <c r="N154" s="2">
        <v>8180873.9970000004</v>
      </c>
      <c r="O154" s="2">
        <v>8295992.1540000001</v>
      </c>
      <c r="P154" s="2">
        <v>8327762.449</v>
      </c>
      <c r="Q154" s="2">
        <v>8375747.1100000003</v>
      </c>
      <c r="R154" s="2">
        <v>8423902.24599999</v>
      </c>
      <c r="S154" s="2">
        <v>8478520.3929999899</v>
      </c>
      <c r="T154" s="2">
        <v>8547911.9250000007</v>
      </c>
      <c r="U154" s="2">
        <v>8631626.7190000005</v>
      </c>
      <c r="V154" s="2">
        <v>8728170.0350000001</v>
      </c>
      <c r="W154" s="2">
        <v>8837386.023</v>
      </c>
      <c r="X154" s="2">
        <v>8957260.182</v>
      </c>
      <c r="Y154" s="2">
        <v>9085292.5439999998</v>
      </c>
      <c r="Z154" s="2">
        <v>9218823.648</v>
      </c>
      <c r="AA154" s="2">
        <v>9285766.9979999997</v>
      </c>
      <c r="AB154" s="2">
        <v>9353677.6510000005</v>
      </c>
      <c r="AC154" s="2">
        <v>9425600.97299999</v>
      </c>
      <c r="AD154" s="2">
        <v>9499110.9169999994</v>
      </c>
      <c r="AE154" s="2">
        <v>9572055.7970000003</v>
      </c>
      <c r="AF154" s="2">
        <v>9644024.83699999</v>
      </c>
      <c r="AG154" s="2">
        <v>9713711.3570000008</v>
      </c>
      <c r="AH154" s="2">
        <v>9781234.1239999998</v>
      </c>
      <c r="AI154" s="2">
        <v>9847183.1989999898</v>
      </c>
      <c r="AJ154" s="2">
        <v>9912279.7430000007</v>
      </c>
      <c r="AK154" s="2">
        <v>9977766.3809999898</v>
      </c>
      <c r="AL154" s="2">
        <v>10043702.199999999</v>
      </c>
      <c r="AM154" s="2">
        <v>10110593.83</v>
      </c>
      <c r="AN154" s="2">
        <v>10178829.970000001</v>
      </c>
      <c r="AO154" s="2">
        <v>10248576.18</v>
      </c>
      <c r="AP154" s="2">
        <v>10321847.220000001</v>
      </c>
      <c r="AQ154" s="2">
        <v>10397639.710000001</v>
      </c>
      <c r="AR154" s="2">
        <v>10475736.390000001</v>
      </c>
      <c r="AS154" s="2">
        <v>10555904.720000001</v>
      </c>
      <c r="AT154" s="2">
        <v>10637700.699999999</v>
      </c>
    </row>
    <row r="155" spans="1:46" x14ac:dyDescent="0.25">
      <c r="A155" s="2" t="s">
        <v>357</v>
      </c>
      <c r="B155" s="2">
        <v>0</v>
      </c>
      <c r="C155" s="2">
        <v>13298501.66</v>
      </c>
      <c r="D155" s="2">
        <v>12867526.48</v>
      </c>
      <c r="E155" s="2">
        <v>12529453.92</v>
      </c>
      <c r="F155" s="2">
        <v>12391365.82</v>
      </c>
      <c r="G155" s="2">
        <v>11858055.039999999</v>
      </c>
      <c r="H155" s="2">
        <v>11085490.08</v>
      </c>
      <c r="I155" s="2">
        <v>10611154.970000001</v>
      </c>
      <c r="J155" s="2">
        <v>10482318.710000001</v>
      </c>
      <c r="K155" s="2">
        <v>10801673.41</v>
      </c>
      <c r="L155" s="2">
        <v>11378323.439999999</v>
      </c>
      <c r="M155" s="2">
        <v>11617838.73</v>
      </c>
      <c r="N155" s="2">
        <v>11672129.199999999</v>
      </c>
      <c r="O155" s="2">
        <v>11571876.08</v>
      </c>
      <c r="P155" s="2">
        <v>11339426.32</v>
      </c>
      <c r="Q155" s="2">
        <v>11165020.369999999</v>
      </c>
      <c r="R155" s="2">
        <v>11018430.609999999</v>
      </c>
      <c r="S155" s="2">
        <v>10899675.960000001</v>
      </c>
      <c r="T155" s="2">
        <v>10817335</v>
      </c>
      <c r="U155" s="2">
        <v>10757868.42</v>
      </c>
      <c r="V155" s="2">
        <v>10759851.609999999</v>
      </c>
      <c r="W155" s="2">
        <v>10774393.039999999</v>
      </c>
      <c r="X155" s="2">
        <v>10789623.689999999</v>
      </c>
      <c r="Y155" s="2">
        <v>10800090.060000001</v>
      </c>
      <c r="Z155" s="2">
        <v>10802217.369999999</v>
      </c>
      <c r="AA155" s="2">
        <v>10820312.380000001</v>
      </c>
      <c r="AB155" s="2">
        <v>10848055.4</v>
      </c>
      <c r="AC155" s="2">
        <v>10880798.15</v>
      </c>
      <c r="AD155" s="2">
        <v>10914826.99</v>
      </c>
      <c r="AE155" s="2">
        <v>10948001.449999999</v>
      </c>
      <c r="AF155" s="2">
        <v>10981379.99</v>
      </c>
      <c r="AG155" s="2">
        <v>11012627.689999999</v>
      </c>
      <c r="AH155" s="2">
        <v>11042895.310000001</v>
      </c>
      <c r="AI155" s="2">
        <v>11073229.73</v>
      </c>
      <c r="AJ155" s="2">
        <v>11104699.970000001</v>
      </c>
      <c r="AK155" s="2">
        <v>11139435.26</v>
      </c>
      <c r="AL155" s="2">
        <v>11176469.08</v>
      </c>
      <c r="AM155" s="2">
        <v>11216650.08</v>
      </c>
      <c r="AN155" s="2">
        <v>11260100.710000001</v>
      </c>
      <c r="AO155" s="2">
        <v>11306785.800000001</v>
      </c>
      <c r="AP155" s="2">
        <v>11358258.24</v>
      </c>
      <c r="AQ155" s="2">
        <v>11413977.51</v>
      </c>
      <c r="AR155" s="2">
        <v>11473386.77</v>
      </c>
      <c r="AS155" s="2">
        <v>11536149.789999999</v>
      </c>
      <c r="AT155" s="2">
        <v>11601556.550000001</v>
      </c>
    </row>
    <row r="156" spans="1:46" x14ac:dyDescent="0.25">
      <c r="A156" s="2" t="s">
        <v>358</v>
      </c>
      <c r="B156" s="2">
        <v>0</v>
      </c>
      <c r="C156" s="2">
        <v>1262229.7930000001</v>
      </c>
      <c r="D156" s="2">
        <v>1200889.486</v>
      </c>
      <c r="E156" s="2">
        <v>1217871.254</v>
      </c>
      <c r="F156" s="2">
        <v>1168439.3529999999</v>
      </c>
      <c r="G156" s="2">
        <v>1093743.0209999999</v>
      </c>
      <c r="H156" s="2">
        <v>1022745.71</v>
      </c>
      <c r="I156" s="2">
        <v>978490.85279999999</v>
      </c>
      <c r="J156" s="2">
        <v>949618.94799999997</v>
      </c>
      <c r="K156" s="2">
        <v>948147.97109999997</v>
      </c>
      <c r="L156" s="2">
        <v>946950.84019999998</v>
      </c>
      <c r="M156" s="2">
        <v>949914.25959999999</v>
      </c>
      <c r="N156" s="2">
        <v>950106.73589999997</v>
      </c>
      <c r="O156" s="2">
        <v>945042.58689999999</v>
      </c>
      <c r="P156" s="2">
        <v>935243.63789999997</v>
      </c>
      <c r="Q156" s="2">
        <v>932273.67890000006</v>
      </c>
      <c r="R156" s="2">
        <v>931942.83979999996</v>
      </c>
      <c r="S156" s="2">
        <v>933545.77469999995</v>
      </c>
      <c r="T156" s="2">
        <v>937531.3554</v>
      </c>
      <c r="U156" s="2">
        <v>942358.19990000001</v>
      </c>
      <c r="V156" s="2">
        <v>951454.09829999995</v>
      </c>
      <c r="W156" s="2">
        <v>960459.34409999999</v>
      </c>
      <c r="X156" s="2">
        <v>968527.79119999998</v>
      </c>
      <c r="Y156" s="2">
        <v>975370.43539999996</v>
      </c>
      <c r="Z156" s="2">
        <v>980891.29969999997</v>
      </c>
      <c r="AA156" s="2">
        <v>986495.60459999996</v>
      </c>
      <c r="AB156" s="2">
        <v>992109.01760000002</v>
      </c>
      <c r="AC156" s="2">
        <v>997631.96649999998</v>
      </c>
      <c r="AD156" s="2">
        <v>1003004.432</v>
      </c>
      <c r="AE156" s="2">
        <v>1008234.401</v>
      </c>
      <c r="AF156" s="2">
        <v>1013497.964</v>
      </c>
      <c r="AG156" s="2">
        <v>1018790.965</v>
      </c>
      <c r="AH156" s="2">
        <v>1024114.916</v>
      </c>
      <c r="AI156" s="2">
        <v>1029496.382</v>
      </c>
      <c r="AJ156" s="2">
        <v>1034970.057</v>
      </c>
      <c r="AK156" s="2">
        <v>1040645.53</v>
      </c>
      <c r="AL156" s="2">
        <v>1046491.19</v>
      </c>
      <c r="AM156" s="2">
        <v>1052486.4739999999</v>
      </c>
      <c r="AN156" s="2">
        <v>1058611.0919999999</v>
      </c>
      <c r="AO156" s="2">
        <v>1064849.5819999999</v>
      </c>
      <c r="AP156" s="2">
        <v>1071630.4750000001</v>
      </c>
      <c r="AQ156" s="2">
        <v>1078787.6070000001</v>
      </c>
      <c r="AR156" s="2">
        <v>1086199.7239999999</v>
      </c>
      <c r="AS156" s="2">
        <v>1093813.5090000001</v>
      </c>
      <c r="AT156" s="2">
        <v>1101596.942</v>
      </c>
    </row>
    <row r="157" spans="1:46" x14ac:dyDescent="0.25">
      <c r="A157" s="2" t="s">
        <v>410</v>
      </c>
      <c r="B157" s="2">
        <v>16805880</v>
      </c>
      <c r="C157" s="2">
        <v>17328895.59</v>
      </c>
      <c r="D157" s="2">
        <v>16973594.010000002</v>
      </c>
      <c r="E157" s="2">
        <v>16535040.300000001</v>
      </c>
      <c r="F157" s="2">
        <v>16958167.010000002</v>
      </c>
      <c r="G157" s="2">
        <v>14443400.99</v>
      </c>
      <c r="H157" s="2">
        <v>12216000.439999999</v>
      </c>
      <c r="I157" s="2">
        <v>10326865.5</v>
      </c>
      <c r="J157" s="2">
        <v>8964024.4989999998</v>
      </c>
      <c r="K157" s="2">
        <v>7878024.7309999997</v>
      </c>
      <c r="L157" s="2">
        <v>7844844.1849999996</v>
      </c>
      <c r="M157" s="2">
        <v>7933684.9610000001</v>
      </c>
      <c r="N157" s="2">
        <v>7992151.8430000003</v>
      </c>
      <c r="O157" s="2">
        <v>7985638.4859999996</v>
      </c>
      <c r="P157" s="2">
        <v>7935603.0810000002</v>
      </c>
      <c r="Q157" s="2">
        <v>7944699.2709999997</v>
      </c>
      <c r="R157" s="2">
        <v>7966344.4119999995</v>
      </c>
      <c r="S157" s="2">
        <v>7997460.8020000001</v>
      </c>
      <c r="T157" s="2">
        <v>8042188.1619999995</v>
      </c>
      <c r="U157" s="2">
        <v>8093843.0060000001</v>
      </c>
      <c r="V157" s="2">
        <v>8151168.1730000004</v>
      </c>
      <c r="W157" s="2">
        <v>8213093.3169999998</v>
      </c>
      <c r="X157" s="2">
        <v>8277308.7659999998</v>
      </c>
      <c r="Y157" s="2">
        <v>8342274.4809999997</v>
      </c>
      <c r="Z157" s="2">
        <v>8406617.6329999994</v>
      </c>
      <c r="AA157" s="2">
        <v>8401408.659</v>
      </c>
      <c r="AB157" s="2">
        <v>8401544.3469999898</v>
      </c>
      <c r="AC157" s="2">
        <v>8405190.3800000008</v>
      </c>
      <c r="AD157" s="2">
        <v>8409832.1040000003</v>
      </c>
      <c r="AE157" s="2">
        <v>8413598.0240000002</v>
      </c>
      <c r="AF157" s="2">
        <v>8416643.7599999998</v>
      </c>
      <c r="AG157" s="2">
        <v>8416725.3629999999</v>
      </c>
      <c r="AH157" s="2">
        <v>8413882.477</v>
      </c>
      <c r="AI157" s="2">
        <v>8408133.0370000005</v>
      </c>
      <c r="AJ157" s="2">
        <v>8399623.0370000005</v>
      </c>
      <c r="AK157" s="2">
        <v>8389478.0360000003</v>
      </c>
      <c r="AL157" s="2">
        <v>8376855.1730000004</v>
      </c>
      <c r="AM157" s="2">
        <v>8362262.426</v>
      </c>
      <c r="AN157" s="2">
        <v>8345819.7649999997</v>
      </c>
      <c r="AO157" s="2">
        <v>8327695.0039999997</v>
      </c>
      <c r="AP157" s="2">
        <v>8308766.2879999997</v>
      </c>
      <c r="AQ157" s="2">
        <v>8289060.517</v>
      </c>
      <c r="AR157" s="2">
        <v>8268654.8300000001</v>
      </c>
      <c r="AS157" s="2">
        <v>8247768.3760000002</v>
      </c>
      <c r="AT157" s="2">
        <v>8226360.1399999997</v>
      </c>
    </row>
    <row r="158" spans="1:46" x14ac:dyDescent="0.25">
      <c r="A158" s="2" t="s">
        <v>411</v>
      </c>
      <c r="B158" s="2">
        <v>4455360</v>
      </c>
      <c r="C158" s="2">
        <v>4111849.6669999999</v>
      </c>
      <c r="D158" s="2">
        <v>3763563.94</v>
      </c>
      <c r="E158" s="2">
        <v>3219126.9350000001</v>
      </c>
      <c r="F158" s="2">
        <v>2926951.6120000002</v>
      </c>
      <c r="G158" s="2">
        <v>2700242.483</v>
      </c>
      <c r="H158" s="2">
        <v>2453819.446</v>
      </c>
      <c r="I158" s="2">
        <v>2188762.1549999998</v>
      </c>
      <c r="J158" s="2">
        <v>1949686.4</v>
      </c>
      <c r="K158" s="2">
        <v>1718603.122</v>
      </c>
      <c r="L158" s="2">
        <v>1558943.807</v>
      </c>
      <c r="M158" s="2">
        <v>1424796.2930000001</v>
      </c>
      <c r="N158" s="2">
        <v>1301170.4850000001</v>
      </c>
      <c r="O158" s="2">
        <v>1184692.4140000001</v>
      </c>
      <c r="P158" s="2">
        <v>1072697.5090000001</v>
      </c>
      <c r="Q158" s="2">
        <v>1070328.8149999999</v>
      </c>
      <c r="R158" s="2">
        <v>1073449.209</v>
      </c>
      <c r="S158" s="2">
        <v>1074341.4380000001</v>
      </c>
      <c r="T158" s="2">
        <v>1073470.4369999999</v>
      </c>
      <c r="U158" s="2">
        <v>1072184.966</v>
      </c>
      <c r="V158" s="2">
        <v>1072076.9180000001</v>
      </c>
      <c r="W158" s="2">
        <v>1073116.557</v>
      </c>
      <c r="X158" s="2">
        <v>1075049.612</v>
      </c>
      <c r="Y158" s="2">
        <v>1077646.879</v>
      </c>
      <c r="Z158" s="2">
        <v>1080667.811</v>
      </c>
      <c r="AA158" s="2">
        <v>1106351.6240000001</v>
      </c>
      <c r="AB158" s="2">
        <v>1132451.416</v>
      </c>
      <c r="AC158" s="2">
        <v>1156650.696</v>
      </c>
      <c r="AD158" s="2">
        <v>1178421.6980000001</v>
      </c>
      <c r="AE158" s="2">
        <v>1197368.8700000001</v>
      </c>
      <c r="AF158" s="2">
        <v>1212886.297</v>
      </c>
      <c r="AG158" s="2">
        <v>1224563.7949999999</v>
      </c>
      <c r="AH158" s="2">
        <v>1232383.8259999999</v>
      </c>
      <c r="AI158" s="2">
        <v>1236360.372</v>
      </c>
      <c r="AJ158" s="2">
        <v>1236539.503</v>
      </c>
      <c r="AK158" s="2">
        <v>1232840.618</v>
      </c>
      <c r="AL158" s="2">
        <v>1225312.095</v>
      </c>
      <c r="AM158" s="2">
        <v>1214178.2420000001</v>
      </c>
      <c r="AN158" s="2">
        <v>1199668.7879999999</v>
      </c>
      <c r="AO158" s="2">
        <v>1182024.5830000001</v>
      </c>
      <c r="AP158" s="2">
        <v>1161595.716</v>
      </c>
      <c r="AQ158" s="2">
        <v>1138616.2749999999</v>
      </c>
      <c r="AR158" s="2">
        <v>1113313.6640000001</v>
      </c>
      <c r="AS158" s="2">
        <v>1085908.2679999999</v>
      </c>
      <c r="AT158" s="2">
        <v>1056616.0079999999</v>
      </c>
    </row>
    <row r="159" spans="1:46" x14ac:dyDescent="0.25">
      <c r="A159" s="2" t="s">
        <v>412</v>
      </c>
      <c r="B159" s="2">
        <v>4455360</v>
      </c>
      <c r="C159" s="2">
        <v>4111849.6669999999</v>
      </c>
      <c r="D159" s="2">
        <v>3763563.94</v>
      </c>
      <c r="E159" s="2">
        <v>3219126.9350000001</v>
      </c>
      <c r="F159" s="2">
        <v>2926951.6120000002</v>
      </c>
      <c r="G159" s="2">
        <v>2700242.483</v>
      </c>
      <c r="H159" s="2">
        <v>2453819.446</v>
      </c>
      <c r="I159" s="2">
        <v>2188762.1549999998</v>
      </c>
      <c r="J159" s="2">
        <v>1949686.4</v>
      </c>
      <c r="K159" s="2">
        <v>1718603.122</v>
      </c>
      <c r="L159" s="2">
        <v>1558943.807</v>
      </c>
      <c r="M159" s="2">
        <v>1424796.2930000001</v>
      </c>
      <c r="N159" s="2">
        <v>1301170.4850000001</v>
      </c>
      <c r="O159" s="2">
        <v>1184692.4140000001</v>
      </c>
      <c r="P159" s="2">
        <v>1072697.5090000001</v>
      </c>
      <c r="Q159" s="2">
        <v>1070328.8149999999</v>
      </c>
      <c r="R159" s="2">
        <v>1073449.209</v>
      </c>
      <c r="S159" s="2">
        <v>1074341.4380000001</v>
      </c>
      <c r="T159" s="2">
        <v>1073470.4369999999</v>
      </c>
      <c r="U159" s="2">
        <v>1072184.966</v>
      </c>
      <c r="V159" s="2">
        <v>1072076.9180000001</v>
      </c>
      <c r="W159" s="2">
        <v>1073116.557</v>
      </c>
      <c r="X159" s="2">
        <v>1075049.612</v>
      </c>
      <c r="Y159" s="2">
        <v>1077646.879</v>
      </c>
      <c r="Z159" s="2">
        <v>1080667.811</v>
      </c>
      <c r="AA159" s="2">
        <v>1106351.6240000001</v>
      </c>
      <c r="AB159" s="2">
        <v>1132451.416</v>
      </c>
      <c r="AC159" s="2">
        <v>1156650.696</v>
      </c>
      <c r="AD159" s="2">
        <v>1178421.6980000001</v>
      </c>
      <c r="AE159" s="2">
        <v>1197368.8700000001</v>
      </c>
      <c r="AF159" s="2">
        <v>1212886.297</v>
      </c>
      <c r="AG159" s="2">
        <v>1224563.7949999999</v>
      </c>
      <c r="AH159" s="2">
        <v>1232383.8259999999</v>
      </c>
      <c r="AI159" s="2">
        <v>1236360.372</v>
      </c>
      <c r="AJ159" s="2">
        <v>1236539.503</v>
      </c>
      <c r="AK159" s="2">
        <v>1232840.618</v>
      </c>
      <c r="AL159" s="2">
        <v>1225312.095</v>
      </c>
      <c r="AM159" s="2">
        <v>1214178.2420000001</v>
      </c>
      <c r="AN159" s="2">
        <v>1199668.7879999999</v>
      </c>
      <c r="AO159" s="2">
        <v>1182024.5830000001</v>
      </c>
      <c r="AP159" s="2">
        <v>1161595.716</v>
      </c>
      <c r="AQ159" s="2">
        <v>1138616.2749999999</v>
      </c>
      <c r="AR159" s="2">
        <v>1113313.6640000001</v>
      </c>
      <c r="AS159" s="2">
        <v>1085908.2679999999</v>
      </c>
      <c r="AT159" s="2">
        <v>1056616.0079999999</v>
      </c>
    </row>
    <row r="160" spans="1:46" x14ac:dyDescent="0.25">
      <c r="A160" s="2" t="s">
        <v>413</v>
      </c>
      <c r="B160" s="2">
        <v>8498700</v>
      </c>
      <c r="C160" s="2">
        <v>8238214.3609999996</v>
      </c>
      <c r="D160" s="2">
        <v>7963298.46</v>
      </c>
      <c r="E160" s="2">
        <v>7197074.7999999998</v>
      </c>
      <c r="F160" s="2">
        <v>6914485.6519999998</v>
      </c>
      <c r="G160" s="2">
        <v>6739912.1289999997</v>
      </c>
      <c r="H160" s="2">
        <v>6471152.102</v>
      </c>
      <c r="I160" s="2">
        <v>6098278.4299999997</v>
      </c>
      <c r="J160" s="2">
        <v>5738878.4129999997</v>
      </c>
      <c r="K160" s="2">
        <v>5344129.4110000003</v>
      </c>
      <c r="L160" s="2">
        <v>5747132.0099999998</v>
      </c>
      <c r="M160" s="2">
        <v>6302036.1059999997</v>
      </c>
      <c r="N160" s="2">
        <v>6911453.523</v>
      </c>
      <c r="O160" s="2">
        <v>7555174.5089999996</v>
      </c>
      <c r="P160" s="2">
        <v>8210406.8219999997</v>
      </c>
      <c r="Q160" s="2">
        <v>8255526.0719999997</v>
      </c>
      <c r="R160" s="2">
        <v>8191788.8930000002</v>
      </c>
      <c r="S160" s="2">
        <v>8093809.1789999995</v>
      </c>
      <c r="T160" s="2">
        <v>7979736.7970000003</v>
      </c>
      <c r="U160" s="2">
        <v>7861364.3289999999</v>
      </c>
      <c r="V160" s="2">
        <v>7778620.9359999998</v>
      </c>
      <c r="W160" s="2">
        <v>7703741.1540000001</v>
      </c>
      <c r="X160" s="2">
        <v>7635003.2089999998</v>
      </c>
      <c r="Y160" s="2">
        <v>7570573.5630000001</v>
      </c>
      <c r="Z160" s="2">
        <v>7508578.5190000003</v>
      </c>
      <c r="AA160" s="2">
        <v>7707842.8229999999</v>
      </c>
      <c r="AB160" s="2">
        <v>7918743.0029999996</v>
      </c>
      <c r="AC160" s="2">
        <v>8118600.3810000001</v>
      </c>
      <c r="AD160" s="2">
        <v>8302830.3830000004</v>
      </c>
      <c r="AE160" s="2">
        <v>8468348.3159999996</v>
      </c>
      <c r="AF160" s="2">
        <v>8610600.3210000005</v>
      </c>
      <c r="AG160" s="2">
        <v>8726368.9979999997</v>
      </c>
      <c r="AH160" s="2">
        <v>8815201.9279999901</v>
      </c>
      <c r="AI160" s="2">
        <v>8876871.3489999995</v>
      </c>
      <c r="AJ160" s="2">
        <v>8911382.8100000005</v>
      </c>
      <c r="AK160" s="2">
        <v>8917831.5470000003</v>
      </c>
      <c r="AL160" s="2">
        <v>8896241.9609999899</v>
      </c>
      <c r="AM160" s="2">
        <v>8847927.4130000006</v>
      </c>
      <c r="AN160" s="2">
        <v>8774266.9350000005</v>
      </c>
      <c r="AO160" s="2">
        <v>8676747.9989999998</v>
      </c>
      <c r="AP160" s="2">
        <v>8557690.8910000008</v>
      </c>
      <c r="AQ160" s="2">
        <v>8418597.9240000006</v>
      </c>
      <c r="AR160" s="2">
        <v>8260949.0930000003</v>
      </c>
      <c r="AS160" s="2">
        <v>8086198.7170000002</v>
      </c>
      <c r="AT160" s="2">
        <v>7895793.3899999997</v>
      </c>
    </row>
    <row r="161" spans="1:47" x14ac:dyDescent="0.25">
      <c r="A161" s="2" t="s">
        <v>414</v>
      </c>
      <c r="B161" s="2">
        <v>20827800</v>
      </c>
      <c r="C161" s="2">
        <v>19859965.16</v>
      </c>
      <c r="D161" s="2">
        <v>18835714.100000001</v>
      </c>
      <c r="E161" s="2">
        <v>16698704.949999999</v>
      </c>
      <c r="F161" s="2">
        <v>15737049.07</v>
      </c>
      <c r="G161" s="2">
        <v>15047464.689999999</v>
      </c>
      <c r="H161" s="2">
        <v>14172470.57</v>
      </c>
      <c r="I161" s="2">
        <v>13101905.050000001</v>
      </c>
      <c r="J161" s="2">
        <v>12095531.810000001</v>
      </c>
      <c r="K161" s="2">
        <v>11049749.76</v>
      </c>
      <c r="L161" s="2">
        <v>10067689.07</v>
      </c>
      <c r="M161" s="2">
        <v>9215232.9969999995</v>
      </c>
      <c r="N161" s="2">
        <v>8427225.8269999996</v>
      </c>
      <c r="O161" s="2">
        <v>7684691.6890000002</v>
      </c>
      <c r="P161" s="2">
        <v>6970409.0870000003</v>
      </c>
      <c r="Q161" s="2">
        <v>7123284.0060000001</v>
      </c>
      <c r="R161" s="2">
        <v>7337091.5180000002</v>
      </c>
      <c r="S161" s="2">
        <v>7543701.3710000003</v>
      </c>
      <c r="T161" s="2">
        <v>7743534.602</v>
      </c>
      <c r="U161" s="2">
        <v>7945510.75</v>
      </c>
      <c r="V161" s="2">
        <v>7945942.1009999998</v>
      </c>
      <c r="W161" s="2">
        <v>7932550.3890000004</v>
      </c>
      <c r="X161" s="2">
        <v>7923570.79</v>
      </c>
      <c r="Y161" s="2">
        <v>7919373.9400000004</v>
      </c>
      <c r="Z161" s="2">
        <v>7918363.2680000002</v>
      </c>
      <c r="AA161" s="2">
        <v>8144572.3540000003</v>
      </c>
      <c r="AB161" s="2">
        <v>8382655.9950000001</v>
      </c>
      <c r="AC161" s="2">
        <v>8609761.2019999996</v>
      </c>
      <c r="AD161" s="2">
        <v>8821102.2939999998</v>
      </c>
      <c r="AE161" s="2">
        <v>9013347.352</v>
      </c>
      <c r="AF161" s="2">
        <v>9181561.0109999999</v>
      </c>
      <c r="AG161" s="2">
        <v>9322196.6009999998</v>
      </c>
      <c r="AH161" s="2">
        <v>9434638.1710000001</v>
      </c>
      <c r="AI161" s="2">
        <v>9518503.3430000003</v>
      </c>
      <c r="AJ161" s="2">
        <v>9573654.3640000001</v>
      </c>
      <c r="AK161" s="2">
        <v>9598969.0759999994</v>
      </c>
      <c r="AL161" s="2">
        <v>9594314.8650000002</v>
      </c>
      <c r="AM161" s="2">
        <v>9560946.6909999996</v>
      </c>
      <c r="AN161" s="2">
        <v>9500196.1329999994</v>
      </c>
      <c r="AO161" s="2">
        <v>9413518.6170000006</v>
      </c>
      <c r="AP161" s="2">
        <v>9303282.2990000006</v>
      </c>
      <c r="AQ161" s="2">
        <v>9170979.3800000008</v>
      </c>
      <c r="AR161" s="2">
        <v>9018085.9670000002</v>
      </c>
      <c r="AS161" s="2">
        <v>8846058.5270000007</v>
      </c>
      <c r="AT161" s="2">
        <v>8656353.6669999994</v>
      </c>
    </row>
    <row r="162" spans="1:47" x14ac:dyDescent="0.25">
      <c r="A162" s="2" t="s">
        <v>415</v>
      </c>
      <c r="B162" s="2">
        <v>478800</v>
      </c>
      <c r="C162" s="2">
        <v>496480.1262</v>
      </c>
      <c r="D162" s="2">
        <v>499196.54229999997</v>
      </c>
      <c r="E162" s="2">
        <v>498571.78940000001</v>
      </c>
      <c r="F162" s="2">
        <v>525151.32960000006</v>
      </c>
      <c r="G162" s="2">
        <v>577276.70349999995</v>
      </c>
      <c r="H162" s="2">
        <v>610008.73580000002</v>
      </c>
      <c r="I162" s="2">
        <v>656092.03859999997</v>
      </c>
      <c r="J162" s="2">
        <v>721027.86430000002</v>
      </c>
      <c r="K162" s="2">
        <v>807686.56610000005</v>
      </c>
      <c r="L162" s="2">
        <v>852107.53740000003</v>
      </c>
      <c r="M162" s="2">
        <v>897425.74239999999</v>
      </c>
      <c r="N162" s="2">
        <v>926207.21400000004</v>
      </c>
      <c r="O162" s="2">
        <v>942086.89430000004</v>
      </c>
      <c r="P162" s="2">
        <v>947650.89800000004</v>
      </c>
      <c r="Q162" s="2">
        <v>921548.2561</v>
      </c>
      <c r="R162" s="2">
        <v>900536.77469999995</v>
      </c>
      <c r="S162" s="2">
        <v>883180.94380000001</v>
      </c>
      <c r="T162" s="2">
        <v>867363.89630000002</v>
      </c>
      <c r="U162" s="2">
        <v>852625.65119999996</v>
      </c>
      <c r="V162" s="2">
        <v>842644.62239999999</v>
      </c>
      <c r="W162" s="2">
        <v>833633.46089999995</v>
      </c>
      <c r="X162" s="2">
        <v>825283.94079999998</v>
      </c>
      <c r="Y162" s="2">
        <v>817419.16130000004</v>
      </c>
      <c r="Z162" s="2">
        <v>809890.77419999999</v>
      </c>
      <c r="AA162" s="2">
        <v>805205.5246</v>
      </c>
      <c r="AB162" s="2">
        <v>802102.53500000003</v>
      </c>
      <c r="AC162" s="2">
        <v>800040.69090000005</v>
      </c>
      <c r="AD162" s="2">
        <v>798596.46490000002</v>
      </c>
      <c r="AE162" s="2">
        <v>797487.61820000003</v>
      </c>
      <c r="AF162" s="2">
        <v>796766.74269999994</v>
      </c>
      <c r="AG162" s="2">
        <v>796123.77020000003</v>
      </c>
      <c r="AH162" s="2">
        <v>795506.92850000004</v>
      </c>
      <c r="AI162" s="2">
        <v>794894.75549999997</v>
      </c>
      <c r="AJ162" s="2">
        <v>794292.23349999997</v>
      </c>
      <c r="AK162" s="2">
        <v>793862.83100000001</v>
      </c>
      <c r="AL162" s="2">
        <v>793481.10869999998</v>
      </c>
      <c r="AM162" s="2">
        <v>793130.53780000005</v>
      </c>
      <c r="AN162" s="2">
        <v>792803.60730000003</v>
      </c>
      <c r="AO162" s="2">
        <v>792510.73459999997</v>
      </c>
      <c r="AP162" s="2">
        <v>792348.69039999996</v>
      </c>
      <c r="AQ162" s="2">
        <v>792304.03929999995</v>
      </c>
      <c r="AR162" s="2">
        <v>792366.28330000001</v>
      </c>
      <c r="AS162" s="2">
        <v>792548.03009999997</v>
      </c>
      <c r="AT162" s="2">
        <v>792831.43519999995</v>
      </c>
    </row>
    <row r="163" spans="1:47" x14ac:dyDescent="0.25">
      <c r="A163" s="2" t="s">
        <v>359</v>
      </c>
      <c r="B163" s="2">
        <v>0</v>
      </c>
      <c r="C163" s="2">
        <v>786189.74159999995</v>
      </c>
      <c r="D163" s="2">
        <v>764050.77749999997</v>
      </c>
      <c r="E163" s="2">
        <v>745552.3615</v>
      </c>
      <c r="F163" s="2">
        <v>782540.31400000001</v>
      </c>
      <c r="G163" s="2">
        <v>773457.50780000002</v>
      </c>
      <c r="H163" s="2">
        <v>763267.35</v>
      </c>
      <c r="I163" s="2">
        <v>718165.10530000005</v>
      </c>
      <c r="J163" s="2">
        <v>730826.41249999998</v>
      </c>
      <c r="K163" s="2">
        <v>719831.6827</v>
      </c>
      <c r="L163" s="2">
        <v>677908.03139999998</v>
      </c>
      <c r="M163" s="2">
        <v>676950.83940000006</v>
      </c>
      <c r="N163" s="2">
        <v>673689.80119999999</v>
      </c>
      <c r="O163" s="2">
        <v>662529.70940000005</v>
      </c>
      <c r="P163" s="2">
        <v>644569.69129999995</v>
      </c>
      <c r="Q163" s="2">
        <v>627700.49230000004</v>
      </c>
      <c r="R163" s="2">
        <v>613608.66949999996</v>
      </c>
      <c r="S163" s="2">
        <v>602399.44920000003</v>
      </c>
      <c r="T163" s="2">
        <v>592982.76769999997</v>
      </c>
      <c r="U163" s="2">
        <v>585228.11380000005</v>
      </c>
      <c r="V163" s="2">
        <v>581017.55530000001</v>
      </c>
      <c r="W163" s="2">
        <v>577960.90339999995</v>
      </c>
      <c r="X163" s="2">
        <v>575815.66850000003</v>
      </c>
      <c r="Y163" s="2">
        <v>574325.89399999997</v>
      </c>
      <c r="Z163" s="2">
        <v>573249.77599999995</v>
      </c>
      <c r="AA163" s="2">
        <v>576855.76989999996</v>
      </c>
      <c r="AB163" s="2">
        <v>581940.28879999998</v>
      </c>
      <c r="AC163" s="2">
        <v>587985.28029999998</v>
      </c>
      <c r="AD163" s="2">
        <v>594581.97779999999</v>
      </c>
      <c r="AE163" s="2">
        <v>601448.31180000002</v>
      </c>
      <c r="AF163" s="2">
        <v>608462.86100000003</v>
      </c>
      <c r="AG163" s="2">
        <v>615491.59149999998</v>
      </c>
      <c r="AH163" s="2">
        <v>622499.32380000001</v>
      </c>
      <c r="AI163" s="2">
        <v>629490.75600000005</v>
      </c>
      <c r="AJ163" s="2">
        <v>636494.10900000005</v>
      </c>
      <c r="AK163" s="2">
        <v>643579.58479999995</v>
      </c>
      <c r="AL163" s="2">
        <v>650749.46580000001</v>
      </c>
      <c r="AM163" s="2">
        <v>658033.07640000002</v>
      </c>
      <c r="AN163" s="2">
        <v>665445.25260000001</v>
      </c>
      <c r="AO163" s="2">
        <v>672994.79650000005</v>
      </c>
      <c r="AP163" s="2">
        <v>680739.70539999998</v>
      </c>
      <c r="AQ163" s="2">
        <v>688672.69389999995</v>
      </c>
      <c r="AR163" s="2">
        <v>696776.68909999996</v>
      </c>
      <c r="AS163" s="2">
        <v>705036.41799999995</v>
      </c>
      <c r="AT163" s="2">
        <v>713426.03960000002</v>
      </c>
    </row>
    <row r="164" spans="1:47" x14ac:dyDescent="0.25">
      <c r="A164" s="158" t="s">
        <v>360</v>
      </c>
      <c r="B164" s="2">
        <v>0</v>
      </c>
      <c r="C164" s="2">
        <v>5245820.0470000003</v>
      </c>
      <c r="D164" s="2">
        <v>5040618.4050000003</v>
      </c>
      <c r="E164" s="2">
        <v>4959714.0970000001</v>
      </c>
      <c r="F164" s="2">
        <v>4934587.0109999999</v>
      </c>
      <c r="G164" s="2">
        <v>4943669.7829999998</v>
      </c>
      <c r="H164" s="2">
        <v>4696215.26</v>
      </c>
      <c r="I164" s="2">
        <v>4527236.199</v>
      </c>
      <c r="J164" s="2">
        <v>4527826.3099999996</v>
      </c>
      <c r="K164" s="2">
        <v>4549475.3219999997</v>
      </c>
      <c r="L164" s="2">
        <v>4508689.273</v>
      </c>
      <c r="M164" s="2">
        <v>4527011.5190000003</v>
      </c>
      <c r="N164" s="2">
        <v>4501955.5</v>
      </c>
      <c r="O164" s="2">
        <v>4427716.2369999997</v>
      </c>
      <c r="P164" s="2">
        <v>4314986.4939999999</v>
      </c>
      <c r="Q164" s="2">
        <v>4213342.4510000004</v>
      </c>
      <c r="R164" s="2">
        <v>4127160.2390000001</v>
      </c>
      <c r="S164" s="2">
        <v>4054666.1430000002</v>
      </c>
      <c r="T164" s="2">
        <v>3990424.9929999998</v>
      </c>
      <c r="U164" s="2">
        <v>3932700.764</v>
      </c>
      <c r="V164" s="2">
        <v>3895240.08</v>
      </c>
      <c r="W164" s="2">
        <v>3862836.9040000001</v>
      </c>
      <c r="X164" s="2">
        <v>3834961.5780000002</v>
      </c>
      <c r="Y164" s="2">
        <v>3810665.2280000001</v>
      </c>
      <c r="Z164" s="2">
        <v>3788808.6230000001</v>
      </c>
      <c r="AA164" s="2">
        <v>3795077.8640000001</v>
      </c>
      <c r="AB164" s="2">
        <v>3808959.2949999999</v>
      </c>
      <c r="AC164" s="2">
        <v>3827006.8470000001</v>
      </c>
      <c r="AD164" s="2">
        <v>3846538.9909999999</v>
      </c>
      <c r="AE164" s="2">
        <v>3865857.5660000001</v>
      </c>
      <c r="AF164" s="2">
        <v>3884622.9270000001</v>
      </c>
      <c r="AG164" s="2">
        <v>3902243.3289999999</v>
      </c>
      <c r="AH164" s="2">
        <v>3918363.8470000001</v>
      </c>
      <c r="AI164" s="2">
        <v>3932999.26</v>
      </c>
      <c r="AJ164" s="2">
        <v>3946384.963</v>
      </c>
      <c r="AK164" s="2">
        <v>3959203.4509999999</v>
      </c>
      <c r="AL164" s="2">
        <v>3971643.13</v>
      </c>
      <c r="AM164" s="2">
        <v>3983820.0260000001</v>
      </c>
      <c r="AN164" s="2">
        <v>3995890.071</v>
      </c>
      <c r="AO164" s="2">
        <v>4007986.0759999999</v>
      </c>
      <c r="AP164" s="2">
        <v>4020748.0819999999</v>
      </c>
      <c r="AQ164" s="2">
        <v>4034146.6069999998</v>
      </c>
      <c r="AR164" s="2">
        <v>4048125.0380000002</v>
      </c>
      <c r="AS164" s="2">
        <v>4062646.2289999998</v>
      </c>
      <c r="AT164" s="2">
        <v>4077607.85</v>
      </c>
    </row>
    <row r="165" spans="1:47" x14ac:dyDescent="0.25">
      <c r="A165" s="158" t="s">
        <v>361</v>
      </c>
      <c r="B165" s="2">
        <v>0</v>
      </c>
      <c r="C165" s="2">
        <v>736508.47279999999</v>
      </c>
      <c r="D165" s="2">
        <v>696115.01899999997</v>
      </c>
      <c r="E165" s="2">
        <v>569796.40359999996</v>
      </c>
      <c r="F165" s="2">
        <v>601436.11829999997</v>
      </c>
      <c r="G165" s="2">
        <v>604743.27430000005</v>
      </c>
      <c r="H165" s="2">
        <v>585355.1923</v>
      </c>
      <c r="I165" s="2">
        <v>562167.97900000005</v>
      </c>
      <c r="J165" s="2">
        <v>555918.1409</v>
      </c>
      <c r="K165" s="2">
        <v>570171.06629999995</v>
      </c>
      <c r="L165" s="2">
        <v>537167.05519999994</v>
      </c>
      <c r="M165" s="2">
        <v>536535.57090000005</v>
      </c>
      <c r="N165" s="2">
        <v>532890.88159999996</v>
      </c>
      <c r="O165" s="2">
        <v>524157.98570000002</v>
      </c>
      <c r="P165" s="2">
        <v>511901.98340000003</v>
      </c>
      <c r="Q165" s="2">
        <v>501887.24190000002</v>
      </c>
      <c r="R165" s="2">
        <v>493266.24790000002</v>
      </c>
      <c r="S165" s="2">
        <v>485720.9803</v>
      </c>
      <c r="T165" s="2">
        <v>478628.01539999997</v>
      </c>
      <c r="U165" s="2">
        <v>471876.77970000001</v>
      </c>
      <c r="V165" s="2">
        <v>467354.4485</v>
      </c>
      <c r="W165" s="2">
        <v>463481.03379999998</v>
      </c>
      <c r="X165" s="2">
        <v>460266.87420000002</v>
      </c>
      <c r="Y165" s="2">
        <v>457669.66489999997</v>
      </c>
      <c r="Z165" s="2">
        <v>455614.82400000002</v>
      </c>
      <c r="AA165" s="2">
        <v>457335.79950000002</v>
      </c>
      <c r="AB165" s="2">
        <v>459886.42310000001</v>
      </c>
      <c r="AC165" s="2">
        <v>462888.1985</v>
      </c>
      <c r="AD165" s="2">
        <v>466139.59269999998</v>
      </c>
      <c r="AE165" s="2">
        <v>469459.56699999998</v>
      </c>
      <c r="AF165" s="2">
        <v>472861.72759999998</v>
      </c>
      <c r="AG165" s="2">
        <v>476181.0221</v>
      </c>
      <c r="AH165" s="2">
        <v>479376.94030000002</v>
      </c>
      <c r="AI165" s="2">
        <v>482422.09769999998</v>
      </c>
      <c r="AJ165" s="2">
        <v>485305.21990000003</v>
      </c>
      <c r="AK165" s="2">
        <v>488103.76040000003</v>
      </c>
      <c r="AL165" s="2">
        <v>490753.27750000003</v>
      </c>
      <c r="AM165" s="2">
        <v>493265.75170000002</v>
      </c>
      <c r="AN165" s="2">
        <v>495640.00910000002</v>
      </c>
      <c r="AO165" s="2">
        <v>497876.5735</v>
      </c>
      <c r="AP165" s="2">
        <v>500034.01750000002</v>
      </c>
      <c r="AQ165" s="2">
        <v>502076.10680000001</v>
      </c>
      <c r="AR165" s="2">
        <v>503998.86249999999</v>
      </c>
      <c r="AS165" s="2">
        <v>505807.73430000001</v>
      </c>
      <c r="AT165" s="2">
        <v>507491.00689999998</v>
      </c>
    </row>
    <row r="166" spans="1:47" x14ac:dyDescent="0.25">
      <c r="A166" s="158" t="s">
        <v>362</v>
      </c>
      <c r="B166" s="2">
        <v>0</v>
      </c>
      <c r="C166" s="2">
        <v>1508620.702</v>
      </c>
      <c r="D166" s="2">
        <v>1398447.588</v>
      </c>
      <c r="E166" s="2">
        <v>1197175.423</v>
      </c>
      <c r="F166" s="2">
        <v>1232403.561</v>
      </c>
      <c r="G166" s="2">
        <v>1372050.9439999999</v>
      </c>
      <c r="H166" s="2">
        <v>1249712.473</v>
      </c>
      <c r="I166" s="2">
        <v>1174783.0859999999</v>
      </c>
      <c r="J166" s="2">
        <v>1184649.0249999999</v>
      </c>
      <c r="K166" s="2">
        <v>1185249.061</v>
      </c>
      <c r="L166" s="2">
        <v>1235881.3389999999</v>
      </c>
      <c r="M166" s="2">
        <v>1275953.5419999999</v>
      </c>
      <c r="N166" s="2">
        <v>1297157.523</v>
      </c>
      <c r="O166" s="2">
        <v>1301258.3430000001</v>
      </c>
      <c r="P166" s="2">
        <v>1291291.047</v>
      </c>
      <c r="Q166" s="2">
        <v>1279807.8759999999</v>
      </c>
      <c r="R166" s="2">
        <v>1269700.415</v>
      </c>
      <c r="S166" s="2">
        <v>1261674.0249999999</v>
      </c>
      <c r="T166" s="2">
        <v>1254752.132</v>
      </c>
      <c r="U166" s="2">
        <v>1248651.3689999999</v>
      </c>
      <c r="V166" s="2">
        <v>1237473.2579999999</v>
      </c>
      <c r="W166" s="2">
        <v>1226728.9680000001</v>
      </c>
      <c r="X166" s="2">
        <v>1217248.3940000001</v>
      </c>
      <c r="Y166" s="2">
        <v>1208867.165</v>
      </c>
      <c r="Z166" s="2">
        <v>1201280.7590000001</v>
      </c>
      <c r="AA166" s="2">
        <v>1201043.824</v>
      </c>
      <c r="AB166" s="2">
        <v>1202249.3670000001</v>
      </c>
      <c r="AC166" s="2">
        <v>1204400.757</v>
      </c>
      <c r="AD166" s="2">
        <v>1206977.4280000001</v>
      </c>
      <c r="AE166" s="2">
        <v>1209569.3500000001</v>
      </c>
      <c r="AF166" s="2">
        <v>1212163.254</v>
      </c>
      <c r="AG166" s="2">
        <v>1214415.53</v>
      </c>
      <c r="AH166" s="2">
        <v>1216254.798</v>
      </c>
      <c r="AI166" s="2">
        <v>1217671.746</v>
      </c>
      <c r="AJ166" s="2">
        <v>1218706.487</v>
      </c>
      <c r="AK166" s="2">
        <v>1219583.5449999999</v>
      </c>
      <c r="AL166" s="2">
        <v>1220233.1740000001</v>
      </c>
      <c r="AM166" s="2">
        <v>1220734.0560000001</v>
      </c>
      <c r="AN166" s="2">
        <v>1221116.6769999999</v>
      </c>
      <c r="AO166" s="2">
        <v>1221412.5279999999</v>
      </c>
      <c r="AP166" s="2">
        <v>1221750.801</v>
      </c>
      <c r="AQ166" s="2">
        <v>1222129.452</v>
      </c>
      <c r="AR166" s="2">
        <v>1222537.42</v>
      </c>
      <c r="AS166" s="2">
        <v>1222980.0730000001</v>
      </c>
      <c r="AT166" s="2">
        <v>1223427.5630000001</v>
      </c>
    </row>
    <row r="167" spans="1:47" x14ac:dyDescent="0.25">
      <c r="A167" s="158" t="s">
        <v>363</v>
      </c>
      <c r="B167" s="2">
        <v>0</v>
      </c>
      <c r="C167" s="2">
        <v>1887468.588</v>
      </c>
      <c r="D167" s="2">
        <v>1759274.8929999999</v>
      </c>
      <c r="E167" s="2">
        <v>1494181.6</v>
      </c>
      <c r="F167" s="2">
        <v>1544101.081</v>
      </c>
      <c r="G167" s="2">
        <v>1729009.352</v>
      </c>
      <c r="H167" s="2">
        <v>1582458.453</v>
      </c>
      <c r="I167" s="2">
        <v>1486041.0830000001</v>
      </c>
      <c r="J167" s="2">
        <v>1492367.327</v>
      </c>
      <c r="K167" s="2">
        <v>1479836.4450000001</v>
      </c>
      <c r="L167" s="2">
        <v>1642096.3330000001</v>
      </c>
      <c r="M167" s="2">
        <v>1709652.095</v>
      </c>
      <c r="N167" s="2">
        <v>1726873.9110000001</v>
      </c>
      <c r="O167" s="2">
        <v>1718374.55</v>
      </c>
      <c r="P167" s="2">
        <v>1695399.514</v>
      </c>
      <c r="Q167" s="2">
        <v>1668980.899</v>
      </c>
      <c r="R167" s="2">
        <v>1642247.77</v>
      </c>
      <c r="S167" s="2">
        <v>1616779.943</v>
      </c>
      <c r="T167" s="2">
        <v>1591238.22</v>
      </c>
      <c r="U167" s="2">
        <v>1565596.8559999999</v>
      </c>
      <c r="V167" s="2">
        <v>1546670.392</v>
      </c>
      <c r="W167" s="2">
        <v>1529455.2320000001</v>
      </c>
      <c r="X167" s="2">
        <v>1513489.4110000001</v>
      </c>
      <c r="Y167" s="2">
        <v>1498489.034</v>
      </c>
      <c r="Z167" s="2">
        <v>1484183.811</v>
      </c>
      <c r="AA167" s="2">
        <v>1478398.0619999999</v>
      </c>
      <c r="AB167" s="2">
        <v>1473445.804</v>
      </c>
      <c r="AC167" s="2">
        <v>1469398.75</v>
      </c>
      <c r="AD167" s="2">
        <v>1466185.736</v>
      </c>
      <c r="AE167" s="2">
        <v>1463411.4609999999</v>
      </c>
      <c r="AF167" s="2">
        <v>1461329.425</v>
      </c>
      <c r="AG167" s="2">
        <v>1458859.925</v>
      </c>
      <c r="AH167" s="2">
        <v>1456168.9650000001</v>
      </c>
      <c r="AI167" s="2">
        <v>1453305.074</v>
      </c>
      <c r="AJ167" s="2">
        <v>1450298.3419999999</v>
      </c>
      <c r="AK167" s="2">
        <v>1447602.5060000001</v>
      </c>
      <c r="AL167" s="2">
        <v>1444674.8859999999</v>
      </c>
      <c r="AM167" s="2">
        <v>1441927.4639999999</v>
      </c>
      <c r="AN167" s="2">
        <v>1439295.3189999999</v>
      </c>
      <c r="AO167" s="2">
        <v>1436748.129</v>
      </c>
      <c r="AP167" s="2">
        <v>1434472.8419999999</v>
      </c>
      <c r="AQ167" s="2">
        <v>1432464.7180000001</v>
      </c>
      <c r="AR167" s="2">
        <v>1430699.2050000001</v>
      </c>
      <c r="AS167" s="2">
        <v>1429210.4380000001</v>
      </c>
      <c r="AT167" s="2">
        <v>1427897.067</v>
      </c>
    </row>
    <row r="168" spans="1:47" x14ac:dyDescent="0.25">
      <c r="A168" s="158" t="s">
        <v>364</v>
      </c>
      <c r="B168" s="2">
        <v>0</v>
      </c>
      <c r="C168" s="2">
        <v>2386645.7760000001</v>
      </c>
      <c r="D168" s="2">
        <v>2238464.9470000002</v>
      </c>
      <c r="E168" s="2">
        <v>1963177.719</v>
      </c>
      <c r="F168" s="2">
        <v>2061776.264</v>
      </c>
      <c r="G168" s="2">
        <v>1994188.621</v>
      </c>
      <c r="H168" s="2">
        <v>1839468.889</v>
      </c>
      <c r="I168" s="2">
        <v>1787731.16</v>
      </c>
      <c r="J168" s="2">
        <v>1756766.9839999999</v>
      </c>
      <c r="K168" s="2">
        <v>1811527.9080000001</v>
      </c>
      <c r="L168" s="2">
        <v>1830026.773</v>
      </c>
      <c r="M168" s="2">
        <v>1862362.7250000001</v>
      </c>
      <c r="N168" s="2">
        <v>1871194.507</v>
      </c>
      <c r="O168" s="2">
        <v>1855894.5789999999</v>
      </c>
      <c r="P168" s="2">
        <v>1821502.821</v>
      </c>
      <c r="Q168" s="2">
        <v>1787336.2890000001</v>
      </c>
      <c r="R168" s="2">
        <v>1756588.6</v>
      </c>
      <c r="S168" s="2">
        <v>1729421.4480000001</v>
      </c>
      <c r="T168" s="2">
        <v>1704023.6370000001</v>
      </c>
      <c r="U168" s="2">
        <v>1679645.0549999999</v>
      </c>
      <c r="V168" s="2">
        <v>1663150.3529999999</v>
      </c>
      <c r="W168" s="2">
        <v>1648504.767</v>
      </c>
      <c r="X168" s="2">
        <v>1635552.2690000001</v>
      </c>
      <c r="Y168" s="2">
        <v>1624059.331</v>
      </c>
      <c r="Z168" s="2">
        <v>1613696.1029999999</v>
      </c>
      <c r="AA168" s="2">
        <v>1613348.594</v>
      </c>
      <c r="AB168" s="2">
        <v>1614992.96</v>
      </c>
      <c r="AC168" s="2">
        <v>1617925.6540000001</v>
      </c>
      <c r="AD168" s="2">
        <v>1621379.8840000001</v>
      </c>
      <c r="AE168" s="2">
        <v>1624770.102</v>
      </c>
      <c r="AF168" s="2">
        <v>1628163.2490000001</v>
      </c>
      <c r="AG168" s="2">
        <v>1631000.3810000001</v>
      </c>
      <c r="AH168" s="2">
        <v>1633152.034</v>
      </c>
      <c r="AI168" s="2">
        <v>1634572.7009999999</v>
      </c>
      <c r="AJ168" s="2">
        <v>1635292.517</v>
      </c>
      <c r="AK168" s="2">
        <v>1635671.2490000001</v>
      </c>
      <c r="AL168" s="2">
        <v>1635563.5390000001</v>
      </c>
      <c r="AM168" s="2">
        <v>1635074.68</v>
      </c>
      <c r="AN168" s="2">
        <v>1634257.7150000001</v>
      </c>
      <c r="AO168" s="2">
        <v>1633171.1610000001</v>
      </c>
      <c r="AP168" s="2">
        <v>1632010.3049999999</v>
      </c>
      <c r="AQ168" s="2">
        <v>1630798.477</v>
      </c>
      <c r="AR168" s="2">
        <v>1629542.912</v>
      </c>
      <c r="AS168" s="2">
        <v>1628283.2039999999</v>
      </c>
      <c r="AT168" s="2">
        <v>1626999.355</v>
      </c>
    </row>
    <row r="169" spans="1:47" x14ac:dyDescent="0.25">
      <c r="A169" s="158" t="s">
        <v>365</v>
      </c>
      <c r="B169" s="2">
        <v>0</v>
      </c>
      <c r="C169" s="2">
        <v>4867681.7290000003</v>
      </c>
      <c r="D169" s="2">
        <v>4862508.6859999998</v>
      </c>
      <c r="E169" s="2">
        <v>4665902.8710000003</v>
      </c>
      <c r="F169" s="2">
        <v>4837903.5369999995</v>
      </c>
      <c r="G169" s="2">
        <v>4934943.5489999996</v>
      </c>
      <c r="H169" s="2">
        <v>4849238.8660000004</v>
      </c>
      <c r="I169" s="2">
        <v>4832684.034</v>
      </c>
      <c r="J169" s="2">
        <v>4958144.1519999998</v>
      </c>
      <c r="K169" s="2">
        <v>5157374.96</v>
      </c>
      <c r="L169" s="2">
        <v>3041425.44</v>
      </c>
      <c r="M169" s="2">
        <v>2831496.85</v>
      </c>
      <c r="N169" s="2">
        <v>2798373.0180000002</v>
      </c>
      <c r="O169" s="2">
        <v>2748788.534</v>
      </c>
      <c r="P169" s="2">
        <v>2678453.8879999998</v>
      </c>
      <c r="Q169" s="2">
        <v>2613815.6660000002</v>
      </c>
      <c r="R169" s="2">
        <v>2556768.702</v>
      </c>
      <c r="S169" s="2">
        <v>2506641.7259999998</v>
      </c>
      <c r="T169" s="2">
        <v>2460933.281</v>
      </c>
      <c r="U169" s="2">
        <v>2418472.5320000001</v>
      </c>
      <c r="V169" s="2">
        <v>2388904.2629999998</v>
      </c>
      <c r="W169" s="2">
        <v>2363079.2880000002</v>
      </c>
      <c r="X169" s="2">
        <v>2340617.2289999998</v>
      </c>
      <c r="Y169" s="2">
        <v>2321081.375</v>
      </c>
      <c r="Z169" s="2">
        <v>2303929.3659999999</v>
      </c>
      <c r="AA169" s="2">
        <v>2301928.9819999998</v>
      </c>
      <c r="AB169" s="2">
        <v>2303381.56</v>
      </c>
      <c r="AC169" s="2">
        <v>2307230.27</v>
      </c>
      <c r="AD169" s="2">
        <v>2312444.142</v>
      </c>
      <c r="AE169" s="2">
        <v>2318175.1090000002</v>
      </c>
      <c r="AF169" s="2">
        <v>2324271.9190000002</v>
      </c>
      <c r="AG169" s="2">
        <v>2329946.7450000001</v>
      </c>
      <c r="AH169" s="2">
        <v>2334960.2779999999</v>
      </c>
      <c r="AI169" s="2">
        <v>2339176.4900000002</v>
      </c>
      <c r="AJ169" s="2">
        <v>2342558.281</v>
      </c>
      <c r="AK169" s="2">
        <v>2345434.091</v>
      </c>
      <c r="AL169" s="2">
        <v>2347602.3760000002</v>
      </c>
      <c r="AM169" s="2">
        <v>2349182.2949999999</v>
      </c>
      <c r="AN169" s="2">
        <v>2350224.7990000001</v>
      </c>
      <c r="AO169" s="2">
        <v>2350790.8160000001</v>
      </c>
      <c r="AP169" s="2">
        <v>2351038.8199999998</v>
      </c>
      <c r="AQ169" s="2">
        <v>2351004.395</v>
      </c>
      <c r="AR169" s="2">
        <v>2350703.622</v>
      </c>
      <c r="AS169" s="2">
        <v>2350183.9870000002</v>
      </c>
      <c r="AT169" s="2">
        <v>2349425.639</v>
      </c>
    </row>
    <row r="170" spans="1:47" x14ac:dyDescent="0.25">
      <c r="A170" s="158" t="s">
        <v>366</v>
      </c>
      <c r="B170" s="2">
        <v>3877028.01</v>
      </c>
      <c r="C170" s="2">
        <v>3971286.2829999998</v>
      </c>
      <c r="D170" s="2">
        <v>3938866.53</v>
      </c>
      <c r="E170" s="2">
        <v>3692498.233</v>
      </c>
      <c r="F170" s="2">
        <v>3781229.548</v>
      </c>
      <c r="G170" s="2">
        <v>3829358.423</v>
      </c>
      <c r="H170" s="2">
        <v>3732249.0839999998</v>
      </c>
      <c r="I170" s="2">
        <v>3672757.8149999999</v>
      </c>
      <c r="J170" s="2">
        <v>3699925.8289999999</v>
      </c>
      <c r="K170" s="2">
        <v>3762086.426</v>
      </c>
      <c r="L170" s="2">
        <v>2962965.78</v>
      </c>
      <c r="M170" s="2">
        <v>2920136.4040000001</v>
      </c>
      <c r="N170" s="2">
        <v>2917525.2390000001</v>
      </c>
      <c r="O170" s="2">
        <v>2884043.193</v>
      </c>
      <c r="P170" s="2">
        <v>2826871.2889999999</v>
      </c>
      <c r="Q170" s="2">
        <v>2781484.6340000001</v>
      </c>
      <c r="R170" s="2">
        <v>2748415.4479999999</v>
      </c>
      <c r="S170" s="2">
        <v>2725451.0980000002</v>
      </c>
      <c r="T170" s="2">
        <v>2708700.1540000001</v>
      </c>
      <c r="U170" s="2">
        <v>2697022.2119999998</v>
      </c>
      <c r="V170" s="2">
        <v>2700123.7719999999</v>
      </c>
      <c r="W170" s="2">
        <v>2706447.8620000002</v>
      </c>
      <c r="X170" s="2">
        <v>2714978.54</v>
      </c>
      <c r="Y170" s="2">
        <v>2724815.7480000001</v>
      </c>
      <c r="Z170" s="2">
        <v>2735160.7039999999</v>
      </c>
      <c r="AA170" s="2">
        <v>2763332.66</v>
      </c>
      <c r="AB170" s="2">
        <v>2795726.5219999999</v>
      </c>
      <c r="AC170" s="2">
        <v>2830983.057</v>
      </c>
      <c r="AD170" s="2">
        <v>2867936.66</v>
      </c>
      <c r="AE170" s="2">
        <v>2905757.034</v>
      </c>
      <c r="AF170" s="2">
        <v>2943961.4339999999</v>
      </c>
      <c r="AG170" s="2">
        <v>2982215.71</v>
      </c>
      <c r="AH170" s="2">
        <v>3020400.3229999999</v>
      </c>
      <c r="AI170" s="2">
        <v>3058505.2540000002</v>
      </c>
      <c r="AJ170" s="2">
        <v>3096580.7239999999</v>
      </c>
      <c r="AK170" s="2">
        <v>3134726.392</v>
      </c>
      <c r="AL170" s="2">
        <v>3172971.469</v>
      </c>
      <c r="AM170" s="2">
        <v>3211361.3029999998</v>
      </c>
      <c r="AN170" s="2">
        <v>3249909.18</v>
      </c>
      <c r="AO170" s="2">
        <v>3288607.716</v>
      </c>
      <c r="AP170" s="2">
        <v>3327437.6359999999</v>
      </c>
      <c r="AQ170" s="2">
        <v>3366343.8969999999</v>
      </c>
      <c r="AR170" s="2">
        <v>3405258.8089999999</v>
      </c>
      <c r="AS170" s="2">
        <v>3444117.2820000001</v>
      </c>
      <c r="AT170" s="2">
        <v>3482854.3530000001</v>
      </c>
    </row>
    <row r="171" spans="1:47" x14ac:dyDescent="0.25">
      <c r="A171" s="158" t="s">
        <v>367</v>
      </c>
      <c r="B171" s="2">
        <v>0</v>
      </c>
      <c r="C171" s="2">
        <v>286209.69829999999</v>
      </c>
      <c r="D171" s="2">
        <v>273568.65010000003</v>
      </c>
      <c r="E171" s="2">
        <v>234594.13990000001</v>
      </c>
      <c r="F171" s="2">
        <v>245626.6629</v>
      </c>
      <c r="G171" s="2">
        <v>252610.71179999999</v>
      </c>
      <c r="H171" s="2">
        <v>231445.9216</v>
      </c>
      <c r="I171" s="2">
        <v>214642.0117</v>
      </c>
      <c r="J171" s="2">
        <v>209463.5344</v>
      </c>
      <c r="K171" s="2">
        <v>217580.85250000001</v>
      </c>
      <c r="L171" s="2">
        <v>213666.26490000001</v>
      </c>
      <c r="M171" s="2">
        <v>215528.31289999999</v>
      </c>
      <c r="N171" s="2">
        <v>215220.62479999999</v>
      </c>
      <c r="O171" s="2">
        <v>212452.2812</v>
      </c>
      <c r="P171" s="2">
        <v>207913.149</v>
      </c>
      <c r="Q171" s="2">
        <v>203908.01670000001</v>
      </c>
      <c r="R171" s="2">
        <v>200476.23379999999</v>
      </c>
      <c r="S171" s="2">
        <v>197476.32209999999</v>
      </c>
      <c r="T171" s="2">
        <v>194659.3327</v>
      </c>
      <c r="U171" s="2">
        <v>191868.1281</v>
      </c>
      <c r="V171" s="2">
        <v>189882.7254</v>
      </c>
      <c r="W171" s="2">
        <v>188041.85879999999</v>
      </c>
      <c r="X171" s="2">
        <v>186332.76130000001</v>
      </c>
      <c r="Y171" s="2">
        <v>184741.8426</v>
      </c>
      <c r="Z171" s="2">
        <v>183247.0288</v>
      </c>
      <c r="AA171" s="2">
        <v>182882.2635</v>
      </c>
      <c r="AB171" s="2">
        <v>182694.9498</v>
      </c>
      <c r="AC171" s="2">
        <v>182611.71609999999</v>
      </c>
      <c r="AD171" s="2">
        <v>182559.8921</v>
      </c>
      <c r="AE171" s="2">
        <v>182478.9486</v>
      </c>
      <c r="AF171" s="2">
        <v>182399.52650000001</v>
      </c>
      <c r="AG171" s="2">
        <v>182245.55319999999</v>
      </c>
      <c r="AH171" s="2">
        <v>182003.68950000001</v>
      </c>
      <c r="AI171" s="2">
        <v>181665.7322</v>
      </c>
      <c r="AJ171" s="2">
        <v>181231.32610000001</v>
      </c>
      <c r="AK171" s="2">
        <v>180750.3719</v>
      </c>
      <c r="AL171" s="2">
        <v>180194.83910000001</v>
      </c>
      <c r="AM171" s="2">
        <v>179581.45920000001</v>
      </c>
      <c r="AN171" s="2">
        <v>178913.48689999999</v>
      </c>
      <c r="AO171" s="2">
        <v>178197.0729</v>
      </c>
      <c r="AP171" s="2">
        <v>177453.78820000001</v>
      </c>
      <c r="AQ171" s="2">
        <v>176688.97390000001</v>
      </c>
      <c r="AR171" s="2">
        <v>175907.4651</v>
      </c>
      <c r="AS171" s="2">
        <v>175119.4062</v>
      </c>
      <c r="AT171" s="2">
        <v>174326.1256</v>
      </c>
    </row>
    <row r="172" spans="1:47" x14ac:dyDescent="0.25">
      <c r="A172" s="158" t="s">
        <v>368</v>
      </c>
      <c r="B172" s="2">
        <v>0</v>
      </c>
      <c r="C172" s="2">
        <v>2081990.987</v>
      </c>
      <c r="D172" s="2">
        <v>1902663.4110000001</v>
      </c>
      <c r="E172" s="2">
        <v>1545706.497</v>
      </c>
      <c r="F172" s="2">
        <v>1668525.9439999999</v>
      </c>
      <c r="G172" s="2">
        <v>1711664.4709999999</v>
      </c>
      <c r="H172" s="2">
        <v>1566778.6059999999</v>
      </c>
      <c r="I172" s="2">
        <v>1541113.3149999999</v>
      </c>
      <c r="J172" s="2">
        <v>1541754.824</v>
      </c>
      <c r="K172" s="2">
        <v>1553290.92</v>
      </c>
      <c r="L172" s="2">
        <v>1557324.0279999999</v>
      </c>
      <c r="M172" s="2">
        <v>1593546.585</v>
      </c>
      <c r="N172" s="2">
        <v>1612393.3389999999</v>
      </c>
      <c r="O172" s="2">
        <v>1606758.9129999999</v>
      </c>
      <c r="P172" s="2">
        <v>1585102.551</v>
      </c>
      <c r="Q172" s="2">
        <v>1566355.2749999999</v>
      </c>
      <c r="R172" s="2">
        <v>1552403.3330000001</v>
      </c>
      <c r="S172" s="2">
        <v>1541057.9410000001</v>
      </c>
      <c r="T172" s="2">
        <v>1529969.939</v>
      </c>
      <c r="U172" s="2">
        <v>1518385.291</v>
      </c>
      <c r="V172" s="2">
        <v>1512768.0349999999</v>
      </c>
      <c r="W172" s="2">
        <v>1507830.5619999999</v>
      </c>
      <c r="X172" s="2">
        <v>1503554.3030000001</v>
      </c>
      <c r="Y172" s="2">
        <v>1499863.74</v>
      </c>
      <c r="Z172" s="2">
        <v>1496597.5689999999</v>
      </c>
      <c r="AA172" s="2">
        <v>1504036.0460000001</v>
      </c>
      <c r="AB172" s="2">
        <v>1514460.5660000001</v>
      </c>
      <c r="AC172" s="2">
        <v>1525804.93</v>
      </c>
      <c r="AD172" s="2">
        <v>1538713.463</v>
      </c>
      <c r="AE172" s="2">
        <v>1552667.2609999999</v>
      </c>
      <c r="AF172" s="2">
        <v>1567498.473</v>
      </c>
      <c r="AG172" s="2">
        <v>1582501.5209999999</v>
      </c>
      <c r="AH172" s="2">
        <v>1597452.5649999999</v>
      </c>
      <c r="AI172" s="2">
        <v>1612210.879</v>
      </c>
      <c r="AJ172" s="2">
        <v>1626716.969</v>
      </c>
      <c r="AK172" s="2">
        <v>1641220.3759999999</v>
      </c>
      <c r="AL172" s="2">
        <v>1655506.4580000001</v>
      </c>
      <c r="AM172" s="2">
        <v>1669655.852</v>
      </c>
      <c r="AN172" s="2">
        <v>1683674.0120000001</v>
      </c>
      <c r="AO172" s="2">
        <v>1697582.22</v>
      </c>
      <c r="AP172" s="2">
        <v>1711464.436</v>
      </c>
      <c r="AQ172" s="2">
        <v>1725331.2590000001</v>
      </c>
      <c r="AR172" s="2">
        <v>1739190.6410000001</v>
      </c>
      <c r="AS172" s="2">
        <v>1753083.7760000001</v>
      </c>
      <c r="AT172" s="2">
        <v>1766992.1950000001</v>
      </c>
    </row>
    <row r="173" spans="1:47" x14ac:dyDescent="0.25">
      <c r="A173" s="158" t="s">
        <v>369</v>
      </c>
      <c r="B173" s="2">
        <v>0</v>
      </c>
      <c r="C173" s="2">
        <v>626915.53289999999</v>
      </c>
      <c r="D173" s="2">
        <v>572831.59199999995</v>
      </c>
      <c r="E173" s="2">
        <v>471446.6825</v>
      </c>
      <c r="F173" s="2">
        <v>511325.80849999998</v>
      </c>
      <c r="G173" s="2">
        <v>524927.57709999999</v>
      </c>
      <c r="H173" s="2">
        <v>477800.82179999998</v>
      </c>
      <c r="I173" s="2">
        <v>466871.1568</v>
      </c>
      <c r="J173" s="2">
        <v>459922.73180000001</v>
      </c>
      <c r="K173" s="2">
        <v>456476.68099999998</v>
      </c>
      <c r="L173" s="2">
        <v>419307.95880000002</v>
      </c>
      <c r="M173" s="2">
        <v>408518.73359999998</v>
      </c>
      <c r="N173" s="2">
        <v>396228.00199999998</v>
      </c>
      <c r="O173" s="2">
        <v>381030.90639999998</v>
      </c>
      <c r="P173" s="2">
        <v>364398.6814</v>
      </c>
      <c r="Q173" s="2">
        <v>352181.27340000001</v>
      </c>
      <c r="R173" s="2">
        <v>342788.34389999998</v>
      </c>
      <c r="S173" s="2">
        <v>335214.24190000002</v>
      </c>
      <c r="T173" s="2">
        <v>328665.25410000002</v>
      </c>
      <c r="U173" s="2">
        <v>322681.51880000002</v>
      </c>
      <c r="V173" s="2">
        <v>318312.37270000001</v>
      </c>
      <c r="W173" s="2">
        <v>314324.22879999998</v>
      </c>
      <c r="X173" s="2">
        <v>310672.04570000002</v>
      </c>
      <c r="Y173" s="2">
        <v>307303.1066</v>
      </c>
      <c r="Z173" s="2">
        <v>304160.26179999998</v>
      </c>
      <c r="AA173" s="2">
        <v>303938.61989999999</v>
      </c>
      <c r="AB173" s="2">
        <v>304498.97289999999</v>
      </c>
      <c r="AC173" s="2">
        <v>305460.47950000002</v>
      </c>
      <c r="AD173" s="2">
        <v>306600.32829999999</v>
      </c>
      <c r="AE173" s="2">
        <v>307786.77519999997</v>
      </c>
      <c r="AF173" s="2">
        <v>309020.96870000003</v>
      </c>
      <c r="AG173" s="2">
        <v>310218.64159999997</v>
      </c>
      <c r="AH173" s="2">
        <v>311332.68589999998</v>
      </c>
      <c r="AI173" s="2">
        <v>312340.85350000003</v>
      </c>
      <c r="AJ173" s="2">
        <v>313238.74930000002</v>
      </c>
      <c r="AK173" s="2">
        <v>314081.45329999999</v>
      </c>
      <c r="AL173" s="2">
        <v>314847.74619999999</v>
      </c>
      <c r="AM173" s="2">
        <v>315539.85110000003</v>
      </c>
      <c r="AN173" s="2">
        <v>316158.04019999999</v>
      </c>
      <c r="AO173" s="2">
        <v>316707.89279999997</v>
      </c>
      <c r="AP173" s="2">
        <v>317201.68849999999</v>
      </c>
      <c r="AQ173" s="2">
        <v>317645.2438</v>
      </c>
      <c r="AR173" s="2">
        <v>318043.64569999999</v>
      </c>
      <c r="AS173" s="2">
        <v>318407.61060000001</v>
      </c>
      <c r="AT173" s="2">
        <v>318740.69559999998</v>
      </c>
    </row>
    <row r="174" spans="1:47" x14ac:dyDescent="0.25">
      <c r="A174" s="158" t="s">
        <v>370</v>
      </c>
      <c r="B174" s="2">
        <v>0</v>
      </c>
      <c r="C174" s="2">
        <v>9135205.9780000001</v>
      </c>
      <c r="D174" s="2">
        <v>8861277.0859999899</v>
      </c>
      <c r="E174" s="2">
        <v>7969047.8660000004</v>
      </c>
      <c r="F174" s="2">
        <v>8059830.7549999999</v>
      </c>
      <c r="G174" s="2">
        <v>8110714.7180000003</v>
      </c>
      <c r="H174" s="2">
        <v>7708213.625</v>
      </c>
      <c r="I174" s="2">
        <v>7330224.6299999999</v>
      </c>
      <c r="J174" s="2">
        <v>7171810.2029999997</v>
      </c>
      <c r="K174" s="2">
        <v>7118293.3049999997</v>
      </c>
      <c r="L174" s="2">
        <v>7477596.5279999999</v>
      </c>
      <c r="M174" s="2">
        <v>7501293.5109999999</v>
      </c>
      <c r="N174" s="2">
        <v>7377799.5599999996</v>
      </c>
      <c r="O174" s="2">
        <v>7159987.1710000001</v>
      </c>
      <c r="P174" s="2">
        <v>6888678.21</v>
      </c>
      <c r="Q174" s="2">
        <v>6667045.4529999997</v>
      </c>
      <c r="R174" s="2">
        <v>6485262.1960000005</v>
      </c>
      <c r="S174" s="2">
        <v>6334667.2929999996</v>
      </c>
      <c r="T174" s="2">
        <v>6202956.3459999999</v>
      </c>
      <c r="U174" s="2">
        <v>6082802.9299999997</v>
      </c>
      <c r="V174" s="2">
        <v>5994920.0880000005</v>
      </c>
      <c r="W174" s="2">
        <v>5918910.6330000004</v>
      </c>
      <c r="X174" s="2">
        <v>5851026.2779999999</v>
      </c>
      <c r="Y174" s="2">
        <v>5789449.7740000002</v>
      </c>
      <c r="Z174" s="2">
        <v>5732522.9220000003</v>
      </c>
      <c r="AA174" s="2">
        <v>5730350.5279999999</v>
      </c>
      <c r="AB174" s="2">
        <v>5742133.483</v>
      </c>
      <c r="AC174" s="2">
        <v>5762979.8739999998</v>
      </c>
      <c r="AD174" s="2">
        <v>5788801.3499999996</v>
      </c>
      <c r="AE174" s="2">
        <v>5816771.892</v>
      </c>
      <c r="AF174" s="2">
        <v>5847973.6009999998</v>
      </c>
      <c r="AG174" s="2">
        <v>5877018.8459999999</v>
      </c>
      <c r="AH174" s="2">
        <v>5905044.5949999997</v>
      </c>
      <c r="AI174" s="2">
        <v>5932085.9390000002</v>
      </c>
      <c r="AJ174" s="2">
        <v>5958235.5049999999</v>
      </c>
      <c r="AK174" s="2">
        <v>5985602.8590000002</v>
      </c>
      <c r="AL174" s="2">
        <v>6011417.307</v>
      </c>
      <c r="AM174" s="2">
        <v>6037096.2680000002</v>
      </c>
      <c r="AN174" s="2">
        <v>6062708.8650000002</v>
      </c>
      <c r="AO174" s="2">
        <v>6088351.5379999997</v>
      </c>
      <c r="AP174" s="2">
        <v>6114666.7949999999</v>
      </c>
      <c r="AQ174" s="2">
        <v>6141532.2719999999</v>
      </c>
      <c r="AR174" s="2">
        <v>6168844.3550000004</v>
      </c>
      <c r="AS174" s="2">
        <v>6196807.1270000003</v>
      </c>
      <c r="AT174" s="2">
        <v>6224939.5980000002</v>
      </c>
    </row>
    <row r="175" spans="1:47" x14ac:dyDescent="0.25">
      <c r="A175" s="158" t="s">
        <v>371</v>
      </c>
      <c r="B175" s="2">
        <v>0</v>
      </c>
      <c r="C175" s="2">
        <v>620174.90249999997</v>
      </c>
      <c r="D175" s="2">
        <v>610190.93110000005</v>
      </c>
      <c r="E175" s="2">
        <v>547892.48699999996</v>
      </c>
      <c r="F175" s="2">
        <v>543862.07019999996</v>
      </c>
      <c r="G175" s="2">
        <v>559316.22589999996</v>
      </c>
      <c r="H175" s="2">
        <v>548509.20200000005</v>
      </c>
      <c r="I175" s="2">
        <v>540261.93059999996</v>
      </c>
      <c r="J175" s="2">
        <v>507309.87969999999</v>
      </c>
      <c r="K175" s="2">
        <v>464872.59299999999</v>
      </c>
      <c r="L175" s="2">
        <v>575942.75230000005</v>
      </c>
      <c r="M175" s="2">
        <v>573692.93400000001</v>
      </c>
      <c r="N175" s="2">
        <v>558629.00320000004</v>
      </c>
      <c r="O175" s="2">
        <v>543135.58230000001</v>
      </c>
      <c r="P175" s="2">
        <v>530121.18539999996</v>
      </c>
      <c r="Q175" s="2">
        <v>522304.14390000002</v>
      </c>
      <c r="R175" s="2">
        <v>516152.78370000003</v>
      </c>
      <c r="S175" s="2">
        <v>510999.5097</v>
      </c>
      <c r="T175" s="2">
        <v>505859.30869999999</v>
      </c>
      <c r="U175" s="2">
        <v>500800.83669999999</v>
      </c>
      <c r="V175" s="2">
        <v>497814.36050000001</v>
      </c>
      <c r="W175" s="2">
        <v>495629.7953</v>
      </c>
      <c r="X175" s="2">
        <v>494053.47409999999</v>
      </c>
      <c r="Y175" s="2">
        <v>493025.6789</v>
      </c>
      <c r="Z175" s="2">
        <v>492473.82459999999</v>
      </c>
      <c r="AA175" s="2">
        <v>497582.56449999998</v>
      </c>
      <c r="AB175" s="2">
        <v>503735.09590000001</v>
      </c>
      <c r="AC175" s="2">
        <v>510488.38079999998</v>
      </c>
      <c r="AD175" s="2">
        <v>517718.91070000001</v>
      </c>
      <c r="AE175" s="2">
        <v>525238.08770000003</v>
      </c>
      <c r="AF175" s="2">
        <v>533201.7524</v>
      </c>
      <c r="AG175" s="2">
        <v>541037.60560000001</v>
      </c>
      <c r="AH175" s="2">
        <v>548921.5993</v>
      </c>
      <c r="AI175" s="2">
        <v>556863.85789999994</v>
      </c>
      <c r="AJ175" s="2">
        <v>564859.76100000006</v>
      </c>
      <c r="AK175" s="2">
        <v>573133.10750000004</v>
      </c>
      <c r="AL175" s="2">
        <v>581321.71840000001</v>
      </c>
      <c r="AM175" s="2">
        <v>589720.45970000001</v>
      </c>
      <c r="AN175" s="2">
        <v>598246.72199999995</v>
      </c>
      <c r="AO175" s="2">
        <v>606876.79550000001</v>
      </c>
      <c r="AP175" s="2">
        <v>615709.13589999999</v>
      </c>
      <c r="AQ175" s="2">
        <v>624739.67500000005</v>
      </c>
      <c r="AR175" s="2">
        <v>633963.84609999997</v>
      </c>
      <c r="AS175" s="2">
        <v>643416.44380000001</v>
      </c>
      <c r="AT175" s="2">
        <v>653037.44649999996</v>
      </c>
      <c r="AU175" s="2">
        <f>(AT175+AT176+AT177)/1000000</f>
        <v>0.81882983337999993</v>
      </c>
    </row>
    <row r="176" spans="1:47" x14ac:dyDescent="0.25">
      <c r="A176" s="158" t="s">
        <v>372</v>
      </c>
      <c r="B176" s="2">
        <v>0</v>
      </c>
      <c r="C176" s="2">
        <v>35531.410689999997</v>
      </c>
      <c r="D176" s="2">
        <v>34154.004459999996</v>
      </c>
      <c r="E176" s="2">
        <v>32341.161599999999</v>
      </c>
      <c r="F176" s="2">
        <v>33259.723709999998</v>
      </c>
      <c r="G176" s="2">
        <v>33234.220820000002</v>
      </c>
      <c r="H176" s="2">
        <v>32136.070210000002</v>
      </c>
      <c r="I176" s="2">
        <v>31924.933379999999</v>
      </c>
      <c r="J176" s="2">
        <v>32461.874589999999</v>
      </c>
      <c r="K176" s="2">
        <v>31632.859670000002</v>
      </c>
      <c r="L176" s="2">
        <v>37275.537190000003</v>
      </c>
      <c r="M176" s="2">
        <v>39013.564030000001</v>
      </c>
      <c r="N176" s="2">
        <v>39640.756079999999</v>
      </c>
      <c r="O176" s="2">
        <v>39716.251100000001</v>
      </c>
      <c r="P176" s="2">
        <v>39376.286599999999</v>
      </c>
      <c r="Q176" s="2">
        <v>39077.875919999999</v>
      </c>
      <c r="R176" s="2">
        <v>38880.73287</v>
      </c>
      <c r="S176" s="2">
        <v>38758.45031</v>
      </c>
      <c r="T176" s="2">
        <v>38672.225440000002</v>
      </c>
      <c r="U176" s="2">
        <v>38577.245750000002</v>
      </c>
      <c r="V176" s="2">
        <v>38630.834029999998</v>
      </c>
      <c r="W176" s="2">
        <v>38692.383110000002</v>
      </c>
      <c r="X176" s="2">
        <v>38758.07907</v>
      </c>
      <c r="Y176" s="2">
        <v>38827.440999999999</v>
      </c>
      <c r="Z176" s="2">
        <v>38896.955779999997</v>
      </c>
      <c r="AA176" s="2">
        <v>39174.950100000002</v>
      </c>
      <c r="AB176" s="2">
        <v>39481.416570000001</v>
      </c>
      <c r="AC176" s="2">
        <v>39805.95925</v>
      </c>
      <c r="AD176" s="2">
        <v>40110.846189999997</v>
      </c>
      <c r="AE176" s="2">
        <v>40395.441220000001</v>
      </c>
      <c r="AF176" s="2">
        <v>40672.614750000001</v>
      </c>
      <c r="AG176" s="2">
        <v>40935.228139999999</v>
      </c>
      <c r="AH176" s="2">
        <v>41181.274039999997</v>
      </c>
      <c r="AI176" s="2">
        <v>41410.461750000002</v>
      </c>
      <c r="AJ176" s="2">
        <v>41624.015579999999</v>
      </c>
      <c r="AK176" s="2">
        <v>41832.088860000003</v>
      </c>
      <c r="AL176" s="2">
        <v>42031.248050000002</v>
      </c>
      <c r="AM176" s="2">
        <v>42222.769039999999</v>
      </c>
      <c r="AN176" s="2">
        <v>42407.235760000003</v>
      </c>
      <c r="AO176" s="2">
        <v>42585.658239999997</v>
      </c>
      <c r="AP176" s="2">
        <v>42764.304470000003</v>
      </c>
      <c r="AQ176" s="2">
        <v>42942.250610000003</v>
      </c>
      <c r="AR176" s="2">
        <v>43119.636810000004</v>
      </c>
      <c r="AS176" s="2">
        <v>43297.751490000002</v>
      </c>
      <c r="AT176" s="2">
        <v>43476.521180000003</v>
      </c>
    </row>
    <row r="177" spans="1:46" x14ac:dyDescent="0.25">
      <c r="A177" s="158" t="s">
        <v>373</v>
      </c>
      <c r="B177" s="2">
        <v>0</v>
      </c>
      <c r="C177" s="2">
        <v>47199.929629999999</v>
      </c>
      <c r="D177" s="2">
        <v>45042.668409999998</v>
      </c>
      <c r="E177" s="2">
        <v>40271.354890000002</v>
      </c>
      <c r="F177" s="2">
        <v>40546.570630000002</v>
      </c>
      <c r="G177" s="2">
        <v>40316.148690000002</v>
      </c>
      <c r="H177" s="2">
        <v>38930.939019999998</v>
      </c>
      <c r="I177" s="2">
        <v>37801.62674</v>
      </c>
      <c r="J177" s="2">
        <v>36773.161399999997</v>
      </c>
      <c r="K177" s="2">
        <v>33552.77794</v>
      </c>
      <c r="L177" s="2">
        <v>71788.468580000001</v>
      </c>
      <c r="M177" s="2">
        <v>124232.9172</v>
      </c>
      <c r="N177" s="2">
        <v>126991.4535</v>
      </c>
      <c r="O177" s="2">
        <v>128535.3057</v>
      </c>
      <c r="P177" s="2">
        <v>128961.7038</v>
      </c>
      <c r="Q177" s="2">
        <v>128630.9188</v>
      </c>
      <c r="R177" s="2">
        <v>128154.5165</v>
      </c>
      <c r="S177" s="2">
        <v>127717.46739999999</v>
      </c>
      <c r="T177" s="2">
        <v>127298.02989999999</v>
      </c>
      <c r="U177" s="2">
        <v>126885.1188</v>
      </c>
      <c r="V177" s="2">
        <v>127036.19560000001</v>
      </c>
      <c r="W177" s="2">
        <v>127276.20389999999</v>
      </c>
      <c r="X177" s="2">
        <v>127592.6715</v>
      </c>
      <c r="Y177" s="2">
        <v>127980.2789</v>
      </c>
      <c r="Z177" s="2">
        <v>128415.9137</v>
      </c>
      <c r="AA177" s="2">
        <v>128232.45729999999</v>
      </c>
      <c r="AB177" s="2">
        <v>127994.2179</v>
      </c>
      <c r="AC177" s="2">
        <v>127802.80499999999</v>
      </c>
      <c r="AD177" s="2">
        <v>127575.319</v>
      </c>
      <c r="AE177" s="2">
        <v>127325.22070000001</v>
      </c>
      <c r="AF177" s="2">
        <v>127058.545</v>
      </c>
      <c r="AG177" s="2">
        <v>126768.13129999999</v>
      </c>
      <c r="AH177" s="2">
        <v>126451.82249999999</v>
      </c>
      <c r="AI177" s="2">
        <v>126112.1048</v>
      </c>
      <c r="AJ177" s="2">
        <v>125753.7779</v>
      </c>
      <c r="AK177" s="2">
        <v>125387.303</v>
      </c>
      <c r="AL177" s="2">
        <v>125014.9362</v>
      </c>
      <c r="AM177" s="2">
        <v>124640.6459</v>
      </c>
      <c r="AN177" s="2">
        <v>124267.8284</v>
      </c>
      <c r="AO177" s="2">
        <v>123898.9191</v>
      </c>
      <c r="AP177" s="2">
        <v>123554.6078</v>
      </c>
      <c r="AQ177" s="2">
        <v>123228.34420000001</v>
      </c>
      <c r="AR177" s="2">
        <v>122915.2951</v>
      </c>
      <c r="AS177" s="2">
        <v>122612.2323</v>
      </c>
      <c r="AT177" s="2">
        <v>122315.86569999999</v>
      </c>
    </row>
    <row r="178" spans="1:46" x14ac:dyDescent="0.25">
      <c r="A178" s="158" t="s">
        <v>374</v>
      </c>
      <c r="B178" s="2">
        <v>0</v>
      </c>
      <c r="C178" s="2">
        <v>46218.117460000001</v>
      </c>
      <c r="D178" s="2">
        <v>44401.154909999997</v>
      </c>
      <c r="E178" s="2">
        <v>39589.701589999997</v>
      </c>
      <c r="F178" s="2">
        <v>39828.577539999998</v>
      </c>
      <c r="G178" s="2">
        <v>40175.42252</v>
      </c>
      <c r="H178" s="2">
        <v>38675.348339999997</v>
      </c>
      <c r="I178" s="2">
        <v>36887.503369999999</v>
      </c>
      <c r="J178" s="2">
        <v>36465.068299999999</v>
      </c>
      <c r="K178" s="2">
        <v>35198.728430000003</v>
      </c>
      <c r="L178" s="2">
        <v>59858.543599999997</v>
      </c>
      <c r="M178" s="2">
        <v>102733.05349999999</v>
      </c>
      <c r="N178" s="2">
        <v>105586.56510000001</v>
      </c>
      <c r="O178" s="2">
        <v>159494.37820000001</v>
      </c>
      <c r="P178" s="2">
        <v>214790.98180000001</v>
      </c>
      <c r="Q178" s="2">
        <v>212083.9014</v>
      </c>
      <c r="R178" s="2">
        <v>208956.82269999999</v>
      </c>
      <c r="S178" s="2">
        <v>206063.726</v>
      </c>
      <c r="T178" s="2">
        <v>203336.6721</v>
      </c>
      <c r="U178" s="2">
        <v>200944.49239999999</v>
      </c>
      <c r="V178" s="2">
        <v>199774.2096</v>
      </c>
      <c r="W178" s="2">
        <v>199140.9699</v>
      </c>
      <c r="X178" s="2">
        <v>198992.5668</v>
      </c>
      <c r="Y178" s="2">
        <v>199265.8622</v>
      </c>
      <c r="Z178" s="2">
        <v>199875.473</v>
      </c>
      <c r="AA178" s="2">
        <v>199750.1998</v>
      </c>
      <c r="AB178" s="2">
        <v>199836.9222</v>
      </c>
      <c r="AC178" s="2">
        <v>200281.10860000001</v>
      </c>
      <c r="AD178" s="2">
        <v>200974.02420000001</v>
      </c>
      <c r="AE178" s="2">
        <v>201789.97649999999</v>
      </c>
      <c r="AF178" s="2">
        <v>202672.8284</v>
      </c>
      <c r="AG178" s="2">
        <v>203497.27179999999</v>
      </c>
      <c r="AH178" s="2">
        <v>204259.23809999999</v>
      </c>
      <c r="AI178" s="2">
        <v>204953.65849999999</v>
      </c>
      <c r="AJ178" s="2">
        <v>205585.1465</v>
      </c>
      <c r="AK178" s="2">
        <v>206190.74650000001</v>
      </c>
      <c r="AL178" s="2">
        <v>206738.95980000001</v>
      </c>
      <c r="AM178" s="2">
        <v>207262.13750000001</v>
      </c>
      <c r="AN178" s="2">
        <v>207770.3823</v>
      </c>
      <c r="AO178" s="2">
        <v>208271.43049999999</v>
      </c>
      <c r="AP178" s="2">
        <v>208791.2677</v>
      </c>
      <c r="AQ178" s="2">
        <v>209325.1207</v>
      </c>
      <c r="AR178" s="2">
        <v>209866.45189999999</v>
      </c>
      <c r="AS178" s="2">
        <v>210411.698</v>
      </c>
      <c r="AT178" s="2">
        <v>210946.59589999999</v>
      </c>
    </row>
    <row r="179" spans="1:46" x14ac:dyDescent="0.25">
      <c r="A179" s="158" t="s">
        <v>375</v>
      </c>
      <c r="B179" s="2">
        <v>0</v>
      </c>
      <c r="C179" s="2">
        <v>2627.7719670000001</v>
      </c>
      <c r="D179" s="2">
        <v>2411.0197109999999</v>
      </c>
      <c r="E179" s="2">
        <v>1807.2070220000001</v>
      </c>
      <c r="F179" s="2">
        <v>2352.9196510000002</v>
      </c>
      <c r="G179" s="2">
        <v>1999.656448</v>
      </c>
      <c r="H179" s="2">
        <v>2576.1754540000002</v>
      </c>
      <c r="I179" s="2">
        <v>2459.9893630000001</v>
      </c>
      <c r="J179" s="2">
        <v>2651.8545720000002</v>
      </c>
      <c r="K179" s="2">
        <v>2898.3357339999998</v>
      </c>
      <c r="L179" s="2">
        <v>2299.322009</v>
      </c>
      <c r="M179" s="2">
        <v>2320.4496589999999</v>
      </c>
      <c r="N179" s="2">
        <v>2347.3151250000001</v>
      </c>
      <c r="O179" s="2">
        <v>2322.3642490000002</v>
      </c>
      <c r="P179" s="2">
        <v>2256.6419270000001</v>
      </c>
      <c r="Q179" s="2">
        <v>2175.8536559999998</v>
      </c>
      <c r="R179" s="2">
        <v>2103.2597580000001</v>
      </c>
      <c r="S179" s="2">
        <v>2043.797673</v>
      </c>
      <c r="T179" s="2">
        <v>1994.4312379999999</v>
      </c>
      <c r="U179" s="2">
        <v>1953.9681250000001</v>
      </c>
      <c r="V179" s="2">
        <v>1929.043459</v>
      </c>
      <c r="W179" s="2">
        <v>1911.181237</v>
      </c>
      <c r="X179" s="2">
        <v>1898.749994</v>
      </c>
      <c r="Y179" s="2">
        <v>1890.4579060000001</v>
      </c>
      <c r="Z179" s="2">
        <v>1885.113908</v>
      </c>
      <c r="AA179" s="2">
        <v>1872.1852960000001</v>
      </c>
      <c r="AB179" s="2">
        <v>1862.8798409999999</v>
      </c>
      <c r="AC179" s="2">
        <v>1858.6266209999999</v>
      </c>
      <c r="AD179" s="2">
        <v>1858.0635299999999</v>
      </c>
      <c r="AE179" s="2">
        <v>1859.707971</v>
      </c>
      <c r="AF179" s="2">
        <v>1862.814766</v>
      </c>
      <c r="AG179" s="2">
        <v>1866.0658450000001</v>
      </c>
      <c r="AH179" s="2">
        <v>1869.324343</v>
      </c>
      <c r="AI179" s="2">
        <v>1872.4494870000001</v>
      </c>
      <c r="AJ179" s="2">
        <v>1875.4013190000001</v>
      </c>
      <c r="AK179" s="2">
        <v>1878.4457219999999</v>
      </c>
      <c r="AL179" s="2">
        <v>1881.2205349999999</v>
      </c>
      <c r="AM179" s="2">
        <v>1883.9571350000001</v>
      </c>
      <c r="AN179" s="2">
        <v>1886.682</v>
      </c>
      <c r="AO179" s="2">
        <v>1889.4100780000001</v>
      </c>
      <c r="AP179" s="2">
        <v>1892.2585349999999</v>
      </c>
      <c r="AQ179" s="2">
        <v>1895.1644630000001</v>
      </c>
      <c r="AR179" s="2">
        <v>1898.0620739999999</v>
      </c>
      <c r="AS179" s="2">
        <v>1900.922818</v>
      </c>
      <c r="AT179" s="2">
        <v>1903.630181</v>
      </c>
    </row>
    <row r="180" spans="1:46" x14ac:dyDescent="0.25">
      <c r="A180" s="158" t="s">
        <v>376</v>
      </c>
      <c r="B180" s="2">
        <v>0</v>
      </c>
      <c r="C180" s="2">
        <v>1573.53125</v>
      </c>
      <c r="D180" s="2">
        <v>1584.7005730000001</v>
      </c>
      <c r="E180" s="2">
        <v>1286.681574</v>
      </c>
      <c r="F180" s="2">
        <v>1312.0617070000001</v>
      </c>
      <c r="G180" s="2">
        <v>1400.1154389999999</v>
      </c>
      <c r="H180" s="2">
        <v>1394.186647</v>
      </c>
      <c r="I180" s="2">
        <v>1329.819808</v>
      </c>
      <c r="J180" s="2">
        <v>1307.2474319999999</v>
      </c>
      <c r="K180" s="2">
        <v>1298.7926030000001</v>
      </c>
      <c r="L180" s="2">
        <v>1273.7679889999999</v>
      </c>
      <c r="M180" s="2">
        <v>1323.3880999999999</v>
      </c>
      <c r="N180" s="2">
        <v>1364.213209</v>
      </c>
      <c r="O180" s="2">
        <v>1388.0359579999999</v>
      </c>
      <c r="P180" s="2">
        <v>1394.754003</v>
      </c>
      <c r="Q180" s="2">
        <v>1390.824752</v>
      </c>
      <c r="R180" s="2">
        <v>1384.9066210000001</v>
      </c>
      <c r="S180" s="2">
        <v>1380.2034630000001</v>
      </c>
      <c r="T180" s="2">
        <v>1375.5579190000001</v>
      </c>
      <c r="U180" s="2">
        <v>1372.2960889999999</v>
      </c>
      <c r="V180" s="2">
        <v>1376.3560560000001</v>
      </c>
      <c r="W180" s="2">
        <v>1382.856084</v>
      </c>
      <c r="X180" s="2">
        <v>1391.656264</v>
      </c>
      <c r="Y180" s="2">
        <v>1402.362744</v>
      </c>
      <c r="Z180" s="2">
        <v>1414.4614329999999</v>
      </c>
      <c r="AA180" s="2">
        <v>1422.1040029999999</v>
      </c>
      <c r="AB180" s="2">
        <v>1430.3080050000001</v>
      </c>
      <c r="AC180" s="2">
        <v>1439.6775270000001</v>
      </c>
      <c r="AD180" s="2">
        <v>1449.67542</v>
      </c>
      <c r="AE180" s="2">
        <v>1459.762119</v>
      </c>
      <c r="AF180" s="2">
        <v>1469.7043630000001</v>
      </c>
      <c r="AG180" s="2">
        <v>1479.1814199999999</v>
      </c>
      <c r="AH180" s="2">
        <v>1488.1512990000001</v>
      </c>
      <c r="AI180" s="2">
        <v>1496.684342</v>
      </c>
      <c r="AJ180" s="2">
        <v>1504.896432</v>
      </c>
      <c r="AK180" s="2">
        <v>1512.9970330000001</v>
      </c>
      <c r="AL180" s="2">
        <v>1521.015179</v>
      </c>
      <c r="AM180" s="2">
        <v>1529.0535110000001</v>
      </c>
      <c r="AN180" s="2">
        <v>1537.1955840000001</v>
      </c>
      <c r="AO180" s="2">
        <v>1545.487556</v>
      </c>
      <c r="AP180" s="2">
        <v>1554.2502469999999</v>
      </c>
      <c r="AQ180" s="2">
        <v>1563.3357390000001</v>
      </c>
      <c r="AR180" s="2">
        <v>1572.7069739999999</v>
      </c>
      <c r="AS180" s="2">
        <v>1582.3203659999999</v>
      </c>
      <c r="AT180" s="2">
        <v>1592.0982469999999</v>
      </c>
    </row>
    <row r="181" spans="1:46" x14ac:dyDescent="0.25">
      <c r="A181" s="158" t="s">
        <v>377</v>
      </c>
      <c r="B181" s="2">
        <v>0</v>
      </c>
      <c r="C181" s="2">
        <v>8693062.4700000007</v>
      </c>
      <c r="D181" s="2">
        <v>9013705.2660000008</v>
      </c>
      <c r="E181" s="2">
        <v>9172906.6030000001</v>
      </c>
      <c r="F181" s="2">
        <v>9896108.6799999997</v>
      </c>
      <c r="G181" s="2">
        <v>10338181.24</v>
      </c>
      <c r="H181" s="2">
        <v>10333108.880000001</v>
      </c>
      <c r="I181" s="2">
        <v>10477472.93</v>
      </c>
      <c r="J181" s="2">
        <v>10993262.73</v>
      </c>
      <c r="K181" s="2">
        <v>12077916.68</v>
      </c>
      <c r="L181" s="2">
        <v>13069889.33</v>
      </c>
      <c r="M181" s="2">
        <v>13250544.1</v>
      </c>
      <c r="N181" s="2">
        <v>12932163.41</v>
      </c>
      <c r="O181" s="2">
        <v>12308860.02</v>
      </c>
      <c r="P181" s="2">
        <v>11521588.939999999</v>
      </c>
      <c r="Q181" s="2">
        <v>10862157.119999999</v>
      </c>
      <c r="R181" s="2">
        <v>10327337.5</v>
      </c>
      <c r="S181" s="2">
        <v>9890210.5510000009</v>
      </c>
      <c r="T181" s="2">
        <v>9516149.9739999995</v>
      </c>
      <c r="U181" s="2">
        <v>9188776.6809999999</v>
      </c>
      <c r="V181" s="2">
        <v>8969515.7379999999</v>
      </c>
      <c r="W181" s="2">
        <v>8779440.7809999995</v>
      </c>
      <c r="X181" s="2">
        <v>8607788.3210000005</v>
      </c>
      <c r="Y181" s="2">
        <v>8448508.1789999995</v>
      </c>
      <c r="Z181" s="2">
        <v>8296818.4139999999</v>
      </c>
      <c r="AA181" s="2">
        <v>8225210.8210000005</v>
      </c>
      <c r="AB181" s="2">
        <v>8179313.665</v>
      </c>
      <c r="AC181" s="2">
        <v>8148179.1849999996</v>
      </c>
      <c r="AD181" s="2">
        <v>8124015.8150000004</v>
      </c>
      <c r="AE181" s="2">
        <v>8102067.0630000001</v>
      </c>
      <c r="AF181" s="2">
        <v>8081230.1129999999</v>
      </c>
      <c r="AG181" s="2">
        <v>8058711.9919999996</v>
      </c>
      <c r="AH181" s="2">
        <v>8034913.1869999999</v>
      </c>
      <c r="AI181" s="2">
        <v>8010493.142</v>
      </c>
      <c r="AJ181" s="2">
        <v>7986307.3669999996</v>
      </c>
      <c r="AK181" s="2">
        <v>7964045.6359999999</v>
      </c>
      <c r="AL181" s="2">
        <v>7943159.0140000004</v>
      </c>
      <c r="AM181" s="2">
        <v>7924421.9960000003</v>
      </c>
      <c r="AN181" s="2">
        <v>7908065.892</v>
      </c>
      <c r="AO181" s="2">
        <v>7894179.0920000002</v>
      </c>
      <c r="AP181" s="2">
        <v>7883919.1519999998</v>
      </c>
      <c r="AQ181" s="2">
        <v>7876891.7939999998</v>
      </c>
      <c r="AR181" s="2">
        <v>7872652.1090000002</v>
      </c>
      <c r="AS181" s="2">
        <v>7870888.1600000001</v>
      </c>
      <c r="AT181" s="2">
        <v>7871026.2529999996</v>
      </c>
    </row>
    <row r="182" spans="1:46" x14ac:dyDescent="0.25">
      <c r="A182" s="158" t="s">
        <v>378</v>
      </c>
      <c r="B182" s="2">
        <v>0</v>
      </c>
      <c r="C182" s="2">
        <v>4803940.5820000004</v>
      </c>
      <c r="D182" s="2">
        <v>4886345.3320000004</v>
      </c>
      <c r="E182" s="2">
        <v>5194964.591</v>
      </c>
      <c r="F182" s="2">
        <v>5428084.5080000004</v>
      </c>
      <c r="G182" s="2">
        <v>5530995.2549999999</v>
      </c>
      <c r="H182" s="2">
        <v>5523559.1430000002</v>
      </c>
      <c r="I182" s="2">
        <v>5604757.9230000004</v>
      </c>
      <c r="J182" s="2">
        <v>5784307.1469999999</v>
      </c>
      <c r="K182" s="2">
        <v>6173214.7479999997</v>
      </c>
      <c r="L182" s="2">
        <v>6331864.4309999999</v>
      </c>
      <c r="M182" s="2">
        <v>6301171.7280000001</v>
      </c>
      <c r="N182" s="2">
        <v>6117094.7699999996</v>
      </c>
      <c r="O182" s="2">
        <v>5836653.2769999998</v>
      </c>
      <c r="P182" s="2">
        <v>5513648.3959999997</v>
      </c>
      <c r="Q182" s="2">
        <v>5260839.4000000004</v>
      </c>
      <c r="R182" s="2">
        <v>5065018.2309999997</v>
      </c>
      <c r="S182" s="2">
        <v>4910106.4000000004</v>
      </c>
      <c r="T182" s="2">
        <v>4779126.2719999999</v>
      </c>
      <c r="U182" s="2">
        <v>4662606.1809999999</v>
      </c>
      <c r="V182" s="2">
        <v>4592922.307</v>
      </c>
      <c r="W182" s="2">
        <v>4530503.5209999997</v>
      </c>
      <c r="X182" s="2">
        <v>4471400.5080000004</v>
      </c>
      <c r="Y182" s="2">
        <v>4413868.0480000004</v>
      </c>
      <c r="Z182" s="2">
        <v>4356785.227</v>
      </c>
      <c r="AA182" s="2">
        <v>4335575.415</v>
      </c>
      <c r="AB182" s="2">
        <v>4323850.1840000004</v>
      </c>
      <c r="AC182" s="2">
        <v>4317317.0640000002</v>
      </c>
      <c r="AD182" s="2">
        <v>4313152.5180000002</v>
      </c>
      <c r="AE182" s="2">
        <v>4309771.4680000003</v>
      </c>
      <c r="AF182" s="2">
        <v>4306953.3210000005</v>
      </c>
      <c r="AG182" s="2">
        <v>4304113.8650000002</v>
      </c>
      <c r="AH182" s="2">
        <v>4301012.7319999998</v>
      </c>
      <c r="AI182" s="2">
        <v>4297697.7429999998</v>
      </c>
      <c r="AJ182" s="2">
        <v>4294351.8269999996</v>
      </c>
      <c r="AK182" s="2">
        <v>4291514.2390000001</v>
      </c>
      <c r="AL182" s="2">
        <v>4289133.8880000003</v>
      </c>
      <c r="AM182" s="2">
        <v>4287222.2110000001</v>
      </c>
      <c r="AN182" s="2">
        <v>4285784.9390000002</v>
      </c>
      <c r="AO182" s="2">
        <v>4284833.4469999997</v>
      </c>
      <c r="AP182" s="2">
        <v>4286138.9570000004</v>
      </c>
      <c r="AQ182" s="2">
        <v>4289023.216</v>
      </c>
      <c r="AR182" s="2">
        <v>4292975.6229999997</v>
      </c>
      <c r="AS182" s="2">
        <v>4297749.6679999996</v>
      </c>
      <c r="AT182" s="2">
        <v>4303179.4610000001</v>
      </c>
    </row>
    <row r="183" spans="1:46" x14ac:dyDescent="0.25">
      <c r="A183" s="2" t="s">
        <v>416</v>
      </c>
      <c r="B183" s="2">
        <v>1</v>
      </c>
      <c r="C183" s="2">
        <v>0.99692660320000004</v>
      </c>
      <c r="D183" s="2">
        <v>0.9655668248</v>
      </c>
      <c r="E183" s="2">
        <v>0.93120648260000005</v>
      </c>
      <c r="F183" s="2">
        <v>0.91595210220000001</v>
      </c>
      <c r="G183" s="2">
        <v>0.88967343590000003</v>
      </c>
      <c r="H183" s="2">
        <v>0.85362470079999997</v>
      </c>
      <c r="I183" s="2">
        <v>0.82288476050000003</v>
      </c>
      <c r="J183" s="2">
        <v>0.80391513660000002</v>
      </c>
      <c r="K183" s="2">
        <v>0.79413674290000003</v>
      </c>
      <c r="L183" s="2">
        <v>0.78539381730000002</v>
      </c>
      <c r="M183" s="2">
        <v>0.77884662910000002</v>
      </c>
      <c r="N183" s="2">
        <v>0.76944962429999997</v>
      </c>
      <c r="O183" s="2">
        <v>0.75543516089999996</v>
      </c>
      <c r="P183" s="2">
        <v>0.73788466949999998</v>
      </c>
      <c r="Q183" s="2">
        <v>0.72540261539999995</v>
      </c>
      <c r="R183" s="2">
        <v>0.71416680860000004</v>
      </c>
      <c r="S183" s="2">
        <v>0.70368232509999995</v>
      </c>
      <c r="T183" s="2">
        <v>0.69412338829999998</v>
      </c>
      <c r="U183" s="2">
        <v>0.68504427400000001</v>
      </c>
      <c r="V183" s="2">
        <v>0.67954422380000001</v>
      </c>
      <c r="W183" s="2">
        <v>0.67440873349999997</v>
      </c>
      <c r="X183" s="2">
        <v>0.66935167159999998</v>
      </c>
      <c r="Y183" s="2">
        <v>0.66422480839999998</v>
      </c>
      <c r="Z183" s="2">
        <v>0.65892556209999997</v>
      </c>
      <c r="AA183" s="2">
        <v>0.65707343490000003</v>
      </c>
      <c r="AB183" s="2">
        <v>0.65548485879999996</v>
      </c>
      <c r="AC183" s="2">
        <v>0.65404807769999995</v>
      </c>
      <c r="AD183" s="2">
        <v>0.65265467560000001</v>
      </c>
      <c r="AE183" s="2">
        <v>0.65121111720000002</v>
      </c>
      <c r="AF183" s="2">
        <v>0.64973112899999996</v>
      </c>
      <c r="AG183" s="2">
        <v>0.64809949899999997</v>
      </c>
      <c r="AH183" s="2">
        <v>0.64632724029999999</v>
      </c>
      <c r="AI183" s="2">
        <v>0.64442827920000001</v>
      </c>
      <c r="AJ183" s="2">
        <v>0.64242062290000002</v>
      </c>
      <c r="AK183" s="2">
        <v>0.64037195250000001</v>
      </c>
      <c r="AL183" s="2">
        <v>0.63824023259999996</v>
      </c>
      <c r="AM183" s="2">
        <v>0.63605884999999995</v>
      </c>
      <c r="AN183" s="2">
        <v>0.63383340929999998</v>
      </c>
      <c r="AO183" s="2">
        <v>0.63157028650000002</v>
      </c>
      <c r="AP183" s="2">
        <v>0.62931984770000005</v>
      </c>
      <c r="AQ183" s="2">
        <v>0.62708291360000001</v>
      </c>
      <c r="AR183" s="2">
        <v>0.62485770200000001</v>
      </c>
      <c r="AS183" s="2">
        <v>0.62265049959999996</v>
      </c>
      <c r="AT183" s="2">
        <v>0.62045375869999997</v>
      </c>
    </row>
    <row r="184" spans="1:46" x14ac:dyDescent="0.25">
      <c r="A184" s="2" t="s">
        <v>417</v>
      </c>
      <c r="B184" s="2">
        <v>8498700</v>
      </c>
      <c r="C184" s="2">
        <v>8238214.3609999996</v>
      </c>
      <c r="D184" s="2">
        <v>7963298.46</v>
      </c>
      <c r="E184" s="2">
        <v>7197074.7999999998</v>
      </c>
      <c r="F184" s="2">
        <v>6914485.6519999998</v>
      </c>
      <c r="G184" s="2">
        <v>6739912.1289999997</v>
      </c>
      <c r="H184" s="2">
        <v>6471152.102</v>
      </c>
      <c r="I184" s="2">
        <v>6098278.4299999997</v>
      </c>
      <c r="J184" s="2">
        <v>5738878.4129999997</v>
      </c>
      <c r="K184" s="2">
        <v>5344129.4110000003</v>
      </c>
      <c r="L184" s="2">
        <v>5747132.0099999998</v>
      </c>
      <c r="M184" s="2">
        <v>6302036.1059999997</v>
      </c>
      <c r="N184" s="2">
        <v>6911453.523</v>
      </c>
      <c r="O184" s="2">
        <v>7555174.5089999996</v>
      </c>
      <c r="P184" s="2">
        <v>8210406.8219999997</v>
      </c>
      <c r="Q184" s="2">
        <v>8255526.0719999997</v>
      </c>
      <c r="R184" s="2">
        <v>8191788.8930000002</v>
      </c>
      <c r="S184" s="2">
        <v>8093809.1789999995</v>
      </c>
      <c r="T184" s="2">
        <v>7979736.7970000003</v>
      </c>
      <c r="U184" s="2">
        <v>7861364.3289999999</v>
      </c>
      <c r="V184" s="2">
        <v>7778620.9359999998</v>
      </c>
      <c r="W184" s="2">
        <v>7703741.1540000001</v>
      </c>
      <c r="X184" s="2">
        <v>7635003.2089999998</v>
      </c>
      <c r="Y184" s="2">
        <v>7570573.5630000001</v>
      </c>
      <c r="Z184" s="2">
        <v>7508578.5190000003</v>
      </c>
      <c r="AA184" s="2">
        <v>7707842.8229999999</v>
      </c>
      <c r="AB184" s="2">
        <v>7918743.0029999996</v>
      </c>
      <c r="AC184" s="2">
        <v>8118600.3810000001</v>
      </c>
      <c r="AD184" s="2">
        <v>8302830.3830000004</v>
      </c>
      <c r="AE184" s="2">
        <v>8468348.3159999996</v>
      </c>
      <c r="AF184" s="2">
        <v>8610600.3210000005</v>
      </c>
      <c r="AG184" s="2">
        <v>8726368.9979999997</v>
      </c>
      <c r="AH184" s="2">
        <v>8815201.9279999901</v>
      </c>
      <c r="AI184" s="2">
        <v>8876871.3489999995</v>
      </c>
      <c r="AJ184" s="2">
        <v>8911382.8100000005</v>
      </c>
      <c r="AK184" s="2">
        <v>8917831.5470000003</v>
      </c>
      <c r="AL184" s="2">
        <v>8896241.9609999899</v>
      </c>
      <c r="AM184" s="2">
        <v>8847927.4130000006</v>
      </c>
      <c r="AN184" s="2">
        <v>8774266.9350000005</v>
      </c>
      <c r="AO184" s="2">
        <v>8676747.9989999998</v>
      </c>
      <c r="AP184" s="2">
        <v>8557690.8910000008</v>
      </c>
      <c r="AQ184" s="2">
        <v>8418597.9240000006</v>
      </c>
      <c r="AR184" s="2">
        <v>8260949.0930000003</v>
      </c>
      <c r="AS184" s="2">
        <v>8086198.7170000002</v>
      </c>
      <c r="AT184" s="2">
        <v>7895793.3899999997</v>
      </c>
    </row>
    <row r="185" spans="1:46" x14ac:dyDescent="0.25">
      <c r="A185" s="2" t="s">
        <v>418</v>
      </c>
      <c r="B185" s="2">
        <v>478800</v>
      </c>
      <c r="C185" s="2">
        <v>496480.1262</v>
      </c>
      <c r="D185" s="2">
        <v>499196.54229999997</v>
      </c>
      <c r="E185" s="2">
        <v>498571.78940000001</v>
      </c>
      <c r="F185" s="2">
        <v>525151.32960000006</v>
      </c>
      <c r="G185" s="2">
        <v>577276.70349999995</v>
      </c>
      <c r="H185" s="2">
        <v>610008.73580000002</v>
      </c>
      <c r="I185" s="2">
        <v>656092.03859999997</v>
      </c>
      <c r="J185" s="2">
        <v>721027.86430000002</v>
      </c>
      <c r="K185" s="2">
        <v>807686.56610000005</v>
      </c>
      <c r="L185" s="2">
        <v>852107.53740000003</v>
      </c>
      <c r="M185" s="2">
        <v>897425.74239999999</v>
      </c>
      <c r="N185" s="2">
        <v>926207.21400000004</v>
      </c>
      <c r="O185" s="2">
        <v>942086.89430000004</v>
      </c>
      <c r="P185" s="2">
        <v>947650.89800000004</v>
      </c>
      <c r="Q185" s="2">
        <v>921548.2561</v>
      </c>
      <c r="R185" s="2">
        <v>900536.77469999995</v>
      </c>
      <c r="S185" s="2">
        <v>883180.94380000001</v>
      </c>
      <c r="T185" s="2">
        <v>867363.89630000002</v>
      </c>
      <c r="U185" s="2">
        <v>852625.65119999996</v>
      </c>
      <c r="V185" s="2">
        <v>842644.62239999999</v>
      </c>
      <c r="W185" s="2">
        <v>833633.46089999995</v>
      </c>
      <c r="X185" s="2">
        <v>825283.94079999998</v>
      </c>
      <c r="Y185" s="2">
        <v>817419.16130000004</v>
      </c>
      <c r="Z185" s="2">
        <v>809890.77419999999</v>
      </c>
      <c r="AA185" s="2">
        <v>805205.5246</v>
      </c>
      <c r="AB185" s="2">
        <v>802102.53500000003</v>
      </c>
      <c r="AC185" s="2">
        <v>800040.69090000005</v>
      </c>
      <c r="AD185" s="2">
        <v>798596.46490000002</v>
      </c>
      <c r="AE185" s="2">
        <v>797487.61820000003</v>
      </c>
      <c r="AF185" s="2">
        <v>796766.74269999994</v>
      </c>
      <c r="AG185" s="2">
        <v>796123.77020000003</v>
      </c>
      <c r="AH185" s="2">
        <v>795506.92850000004</v>
      </c>
      <c r="AI185" s="2">
        <v>794894.75549999997</v>
      </c>
      <c r="AJ185" s="2">
        <v>794292.23349999997</v>
      </c>
      <c r="AK185" s="2">
        <v>793862.83100000001</v>
      </c>
      <c r="AL185" s="2">
        <v>793481.10869999998</v>
      </c>
      <c r="AM185" s="2">
        <v>793130.53780000005</v>
      </c>
      <c r="AN185" s="2">
        <v>792803.60730000003</v>
      </c>
      <c r="AO185" s="2">
        <v>792510.73459999997</v>
      </c>
      <c r="AP185" s="2">
        <v>792348.69039999996</v>
      </c>
      <c r="AQ185" s="2">
        <v>792304.03929999995</v>
      </c>
      <c r="AR185" s="2">
        <v>792366.28330000001</v>
      </c>
      <c r="AS185" s="2">
        <v>792548.03009999997</v>
      </c>
      <c r="AT185" s="2">
        <v>792831.43519999995</v>
      </c>
    </row>
    <row r="186" spans="1:46" x14ac:dyDescent="0.25">
      <c r="A186" s="2" t="s">
        <v>202</v>
      </c>
      <c r="B186" s="2">
        <v>51066541</v>
      </c>
      <c r="C186" s="2">
        <v>260467802.80000001</v>
      </c>
      <c r="D186" s="2">
        <v>247094900</v>
      </c>
      <c r="E186" s="2">
        <v>226002708.30000001</v>
      </c>
      <c r="F186" s="2">
        <v>230957581.80000001</v>
      </c>
      <c r="G186" s="2">
        <v>225330627.69999999</v>
      </c>
      <c r="H186" s="2">
        <v>215147126</v>
      </c>
      <c r="I186" s="2">
        <v>206809707.19999999</v>
      </c>
      <c r="J186" s="2">
        <v>205716805.59999999</v>
      </c>
      <c r="K186" s="2">
        <v>207690219.40000001</v>
      </c>
      <c r="L186" s="2">
        <v>202695344.69999999</v>
      </c>
      <c r="M186" s="2">
        <v>202554243.30000001</v>
      </c>
      <c r="N186" s="2">
        <v>200846317.09999999</v>
      </c>
      <c r="O186" s="2">
        <v>197439411.80000001</v>
      </c>
      <c r="P186" s="2">
        <v>192826045.90000001</v>
      </c>
      <c r="Q186" s="2">
        <v>190123705.30000001</v>
      </c>
      <c r="R186" s="2">
        <v>188017657.40000001</v>
      </c>
      <c r="S186" s="2">
        <v>186360790.5</v>
      </c>
      <c r="T186" s="2">
        <v>185096454.30000001</v>
      </c>
      <c r="U186" s="2">
        <v>184116781.80000001</v>
      </c>
      <c r="V186" s="2">
        <v>183411575.40000001</v>
      </c>
      <c r="W186" s="2">
        <v>182940405</v>
      </c>
      <c r="X186" s="2">
        <v>182645658.69999999</v>
      </c>
      <c r="Y186" s="2">
        <v>182477953.69999999</v>
      </c>
      <c r="Z186" s="2">
        <v>182391085.69999999</v>
      </c>
      <c r="AA186" s="2">
        <v>183029826.19999999</v>
      </c>
      <c r="AB186" s="2">
        <v>183971444.19999999</v>
      </c>
      <c r="AC186" s="2">
        <v>185068593.69999999</v>
      </c>
      <c r="AD186" s="2">
        <v>186235275.90000001</v>
      </c>
      <c r="AE186" s="2">
        <v>187404929.09999999</v>
      </c>
      <c r="AF186" s="2">
        <v>188567406.59999999</v>
      </c>
      <c r="AG186" s="2">
        <v>189646824.19999999</v>
      </c>
      <c r="AH186" s="2">
        <v>190645371.40000001</v>
      </c>
      <c r="AI186" s="2">
        <v>191563206.30000001</v>
      </c>
      <c r="AJ186" s="2">
        <v>192404349.69999999</v>
      </c>
      <c r="AK186" s="2">
        <v>193198442.69999999</v>
      </c>
      <c r="AL186" s="2">
        <v>193918670.40000001</v>
      </c>
      <c r="AM186" s="2">
        <v>194585511.09999999</v>
      </c>
      <c r="AN186" s="2">
        <v>195203187.5</v>
      </c>
      <c r="AO186" s="2">
        <v>195776150.5</v>
      </c>
      <c r="AP186" s="2">
        <v>196330316.40000001</v>
      </c>
      <c r="AQ186" s="2">
        <v>196864323.80000001</v>
      </c>
      <c r="AR186" s="2">
        <v>197377513.40000001</v>
      </c>
      <c r="AS186" s="2">
        <v>197873168</v>
      </c>
      <c r="AT186" s="2">
        <v>198346754</v>
      </c>
    </row>
    <row r="187" spans="1:46" x14ac:dyDescent="0.25">
      <c r="A187" s="2" t="s">
        <v>203</v>
      </c>
      <c r="B187" s="2">
        <v>20827800</v>
      </c>
      <c r="C187" s="2">
        <v>41508830.310000002</v>
      </c>
      <c r="D187" s="2">
        <v>37447970.380000003</v>
      </c>
      <c r="E187" s="2">
        <v>32348171.969999999</v>
      </c>
      <c r="F187" s="2">
        <v>32290445.280000001</v>
      </c>
      <c r="G187" s="2">
        <v>31431944.68</v>
      </c>
      <c r="H187" s="2">
        <v>29706146.039999999</v>
      </c>
      <c r="I187" s="2">
        <v>29572327.399999999</v>
      </c>
      <c r="J187" s="2">
        <v>29214199.02</v>
      </c>
      <c r="K187" s="2">
        <v>28514051.260000002</v>
      </c>
      <c r="L187" s="2">
        <v>25852257.010000002</v>
      </c>
      <c r="M187" s="2">
        <v>24095646.850000001</v>
      </c>
      <c r="N187" s="2">
        <v>22519614.219999999</v>
      </c>
      <c r="O187" s="2">
        <v>21525066.899999999</v>
      </c>
      <c r="P187" s="2">
        <v>20739201.460000001</v>
      </c>
      <c r="Q187" s="2">
        <v>20910742.620000001</v>
      </c>
      <c r="R187" s="2">
        <v>21185484.84</v>
      </c>
      <c r="S187" s="2">
        <v>21464561.359999999</v>
      </c>
      <c r="T187" s="2">
        <v>21690275.469999999</v>
      </c>
      <c r="U187" s="2">
        <v>21892064.16</v>
      </c>
      <c r="V187" s="2">
        <v>21880232.420000002</v>
      </c>
      <c r="W187" s="2">
        <v>21851657.16</v>
      </c>
      <c r="X187" s="2">
        <v>21825058.129999999</v>
      </c>
      <c r="Y187" s="2">
        <v>21800925.440000001</v>
      </c>
      <c r="Z187" s="2">
        <v>21777183.52</v>
      </c>
      <c r="AA187" s="2">
        <v>22077150.030000001</v>
      </c>
      <c r="AB187" s="2">
        <v>22432261.309999999</v>
      </c>
      <c r="AC187" s="2">
        <v>22789551.600000001</v>
      </c>
      <c r="AD187" s="2">
        <v>23144996.170000002</v>
      </c>
      <c r="AE187" s="2">
        <v>23490659.82</v>
      </c>
      <c r="AF187" s="2">
        <v>23821396.649999999</v>
      </c>
      <c r="AG187" s="2">
        <v>24127291.629999999</v>
      </c>
      <c r="AH187" s="2">
        <v>24406611.789999999</v>
      </c>
      <c r="AI187" s="2">
        <v>24657974.559999999</v>
      </c>
      <c r="AJ187" s="2">
        <v>24880713.379999999</v>
      </c>
      <c r="AK187" s="2">
        <v>25076101.949999999</v>
      </c>
      <c r="AL187" s="2">
        <v>25241342.59</v>
      </c>
      <c r="AM187" s="2">
        <v>25378591.66</v>
      </c>
      <c r="AN187" s="2">
        <v>25489036.690000001</v>
      </c>
      <c r="AO187" s="2">
        <v>25574154.59</v>
      </c>
      <c r="AP187" s="2">
        <v>25637108.510000002</v>
      </c>
      <c r="AQ187" s="2">
        <v>25679410.949999999</v>
      </c>
      <c r="AR187" s="2">
        <v>25702577.629999999</v>
      </c>
      <c r="AS187" s="2">
        <v>25708493.140000001</v>
      </c>
      <c r="AT187" s="2">
        <v>25698374.420000002</v>
      </c>
    </row>
    <row r="188" spans="1:46" x14ac:dyDescent="0.25">
      <c r="A188" s="2" t="s">
        <v>204</v>
      </c>
      <c r="B188" s="2">
        <v>21261240</v>
      </c>
      <c r="C188" s="2">
        <v>166343719.90000001</v>
      </c>
      <c r="D188" s="2">
        <v>158095445.40000001</v>
      </c>
      <c r="E188" s="2">
        <v>145034309.59999999</v>
      </c>
      <c r="F188" s="2">
        <v>148681992</v>
      </c>
      <c r="G188" s="2">
        <v>143001740.5</v>
      </c>
      <c r="H188" s="2">
        <v>136209876.59999999</v>
      </c>
      <c r="I188" s="2">
        <v>129027627.40000001</v>
      </c>
      <c r="J188" s="2">
        <v>127976247.40000001</v>
      </c>
      <c r="K188" s="2">
        <v>129299737.90000001</v>
      </c>
      <c r="L188" s="2">
        <v>126886187.2</v>
      </c>
      <c r="M188" s="2">
        <v>127660461.2</v>
      </c>
      <c r="N188" s="2">
        <v>127537351.09999999</v>
      </c>
      <c r="O188" s="2">
        <v>125735290.90000001</v>
      </c>
      <c r="P188" s="2">
        <v>122911559.3</v>
      </c>
      <c r="Q188" s="2">
        <v>121465542.5</v>
      </c>
      <c r="R188" s="2">
        <v>120353542.40000001</v>
      </c>
      <c r="S188" s="2">
        <v>119509243.09999999</v>
      </c>
      <c r="T188" s="2">
        <v>118999940.09999999</v>
      </c>
      <c r="U188" s="2">
        <v>118715597.8</v>
      </c>
      <c r="V188" s="2">
        <v>118630558.59999999</v>
      </c>
      <c r="W188" s="2">
        <v>118721823.2</v>
      </c>
      <c r="X188" s="2">
        <v>118934844.09999999</v>
      </c>
      <c r="Y188" s="2">
        <v>119234028</v>
      </c>
      <c r="Z188" s="2">
        <v>119588175.59999999</v>
      </c>
      <c r="AA188" s="2">
        <v>119812186</v>
      </c>
      <c r="AB188" s="2">
        <v>120198664.90000001</v>
      </c>
      <c r="AC188" s="2">
        <v>120705864.8</v>
      </c>
      <c r="AD188" s="2">
        <v>121277233.5</v>
      </c>
      <c r="AE188" s="2">
        <v>121872110.40000001</v>
      </c>
      <c r="AF188" s="2">
        <v>122490556.5</v>
      </c>
      <c r="AG188" s="2">
        <v>123084141.2</v>
      </c>
      <c r="AH188" s="2">
        <v>123656817.90000001</v>
      </c>
      <c r="AI188" s="2">
        <v>124209948.3</v>
      </c>
      <c r="AJ188" s="2">
        <v>124746819.59999999</v>
      </c>
      <c r="AK188" s="2">
        <v>125289366.8</v>
      </c>
      <c r="AL188" s="2">
        <v>125818536.3</v>
      </c>
      <c r="AM188" s="2">
        <v>126347843.90000001</v>
      </c>
      <c r="AN188" s="2">
        <v>126878467.2</v>
      </c>
      <c r="AO188" s="2">
        <v>127411403</v>
      </c>
      <c r="AP188" s="2">
        <v>127961719.90000001</v>
      </c>
      <c r="AQ188" s="2">
        <v>128526266.8</v>
      </c>
      <c r="AR188" s="2">
        <v>129102547.09999999</v>
      </c>
      <c r="AS188" s="2">
        <v>129690676.7</v>
      </c>
      <c r="AT188" s="2">
        <v>130285099.90000001</v>
      </c>
    </row>
    <row r="189" spans="1:46" x14ac:dyDescent="0.25">
      <c r="A189" s="2" t="s">
        <v>205</v>
      </c>
      <c r="B189" s="2">
        <v>8977501</v>
      </c>
      <c r="C189" s="2">
        <v>52615252.630000003</v>
      </c>
      <c r="D189" s="2">
        <v>51551484.25</v>
      </c>
      <c r="E189" s="2">
        <v>48620226.759999998</v>
      </c>
      <c r="F189" s="2">
        <v>49985144.560000002</v>
      </c>
      <c r="G189" s="2">
        <v>50896942.520000003</v>
      </c>
      <c r="H189" s="2">
        <v>49231103.289999999</v>
      </c>
      <c r="I189" s="2">
        <v>48209752.380000003</v>
      </c>
      <c r="J189" s="2">
        <v>48526359.109999999</v>
      </c>
      <c r="K189" s="2">
        <v>49876430.289999999</v>
      </c>
      <c r="L189" s="2">
        <v>49956900.450000003</v>
      </c>
      <c r="M189" s="2">
        <v>50798135.240000002</v>
      </c>
      <c r="N189" s="2">
        <v>50789351.869999997</v>
      </c>
      <c r="O189" s="2">
        <v>50179054.079999998</v>
      </c>
      <c r="P189" s="2">
        <v>49175285.079999998</v>
      </c>
      <c r="Q189" s="2">
        <v>47747420.219999999</v>
      </c>
      <c r="R189" s="2">
        <v>46478630.170000002</v>
      </c>
      <c r="S189" s="2">
        <v>45386986.030000001</v>
      </c>
      <c r="T189" s="2">
        <v>44406238.770000003</v>
      </c>
      <c r="U189" s="2">
        <v>43509119.880000003</v>
      </c>
      <c r="V189" s="2">
        <v>42900784.439999998</v>
      </c>
      <c r="W189" s="2">
        <v>42366924.619999997</v>
      </c>
      <c r="X189" s="2">
        <v>41885756.520000003</v>
      </c>
      <c r="Y189" s="2">
        <v>41443000.159999996</v>
      </c>
      <c r="Z189" s="2">
        <v>41025726.600000001</v>
      </c>
      <c r="AA189" s="2">
        <v>41140490.159999996</v>
      </c>
      <c r="AB189" s="2">
        <v>41340517.950000003</v>
      </c>
      <c r="AC189" s="2">
        <v>41573177.350000001</v>
      </c>
      <c r="AD189" s="2">
        <v>41813046.189999998</v>
      </c>
      <c r="AE189" s="2">
        <v>42042158.810000002</v>
      </c>
      <c r="AF189" s="2">
        <v>42255453.450000003</v>
      </c>
      <c r="AG189" s="2">
        <v>42435391.289999999</v>
      </c>
      <c r="AH189" s="2">
        <v>42581941.659999996</v>
      </c>
      <c r="AI189" s="2">
        <v>42695283.469999999</v>
      </c>
      <c r="AJ189" s="2">
        <v>42776816.799999997</v>
      </c>
      <c r="AK189" s="2">
        <v>42832973.939999998</v>
      </c>
      <c r="AL189" s="2">
        <v>42858791.560000002</v>
      </c>
      <c r="AM189" s="2">
        <v>42859075.530000001</v>
      </c>
      <c r="AN189" s="2">
        <v>42835683.560000002</v>
      </c>
      <c r="AO189" s="2">
        <v>42790592.960000001</v>
      </c>
      <c r="AP189" s="2">
        <v>42731487.950000003</v>
      </c>
      <c r="AQ189" s="2">
        <v>42658646.049999997</v>
      </c>
      <c r="AR189" s="2">
        <v>42572388.619999997</v>
      </c>
      <c r="AS189" s="2">
        <v>42473998.18</v>
      </c>
      <c r="AT189" s="2">
        <v>42363279.659999996</v>
      </c>
    </row>
    <row r="190" spans="1:46" x14ac:dyDescent="0.25">
      <c r="A190" s="2" t="s">
        <v>206</v>
      </c>
      <c r="B190" s="2">
        <v>211921414.30000001</v>
      </c>
      <c r="C190" s="2">
        <v>417960212.60000002</v>
      </c>
      <c r="D190" s="2">
        <v>398746388.80000001</v>
      </c>
      <c r="E190" s="2">
        <v>376766828.60000002</v>
      </c>
      <c r="F190" s="2">
        <v>377762612.69999999</v>
      </c>
      <c r="G190" s="2">
        <v>367376024.30000001</v>
      </c>
      <c r="H190" s="2">
        <v>351944751</v>
      </c>
      <c r="I190" s="2">
        <v>339918266.19999999</v>
      </c>
      <c r="J190" s="2">
        <v>335610730.39999998</v>
      </c>
      <c r="K190" s="2">
        <v>335279332.69999999</v>
      </c>
      <c r="L190" s="2">
        <v>327973932.39999998</v>
      </c>
      <c r="M190" s="2">
        <v>325358781.10000002</v>
      </c>
      <c r="N190" s="2">
        <v>320998037.39999998</v>
      </c>
      <c r="O190" s="2">
        <v>314830845.19999999</v>
      </c>
      <c r="P190" s="2">
        <v>307372641.30000001</v>
      </c>
      <c r="Q190" s="2">
        <v>302911044.30000001</v>
      </c>
      <c r="R190" s="2">
        <v>299215096.39999998</v>
      </c>
      <c r="S190" s="2">
        <v>296054008.5</v>
      </c>
      <c r="T190" s="2">
        <v>293333466.60000002</v>
      </c>
      <c r="U190" s="2">
        <v>290882911.60000002</v>
      </c>
      <c r="V190" s="2">
        <v>288754564.69999999</v>
      </c>
      <c r="W190" s="2">
        <v>286831148</v>
      </c>
      <c r="X190" s="2">
        <v>285047835.5</v>
      </c>
      <c r="Y190" s="2">
        <v>283351410.69999999</v>
      </c>
      <c r="Z190" s="2">
        <v>281693911.10000002</v>
      </c>
      <c r="AA190" s="2">
        <v>280982968.30000001</v>
      </c>
      <c r="AB190" s="2">
        <v>280568994.19999999</v>
      </c>
      <c r="AC190" s="2">
        <v>280295533.30000001</v>
      </c>
      <c r="AD190" s="2">
        <v>280067551.89999998</v>
      </c>
      <c r="AE190" s="2">
        <v>279812307.19999999</v>
      </c>
      <c r="AF190" s="2">
        <v>279526332.69999999</v>
      </c>
      <c r="AG190" s="2">
        <v>279125394.60000002</v>
      </c>
      <c r="AH190" s="2">
        <v>278605305</v>
      </c>
      <c r="AI190" s="2">
        <v>277963996.10000002</v>
      </c>
      <c r="AJ190" s="2">
        <v>277204959.19999999</v>
      </c>
      <c r="AK190" s="2">
        <v>276364451.19999999</v>
      </c>
      <c r="AL190" s="2">
        <v>275413325.80000001</v>
      </c>
      <c r="AM190" s="2">
        <v>274365842</v>
      </c>
      <c r="AN190" s="2">
        <v>273227389.69999999</v>
      </c>
      <c r="AO190" s="2">
        <v>272005970.39999998</v>
      </c>
      <c r="AP190" s="2">
        <v>270733204.69999999</v>
      </c>
      <c r="AQ190" s="2">
        <v>269412345</v>
      </c>
      <c r="AR190" s="2">
        <v>268047930.90000001</v>
      </c>
      <c r="AS190" s="2">
        <v>266649352.40000001</v>
      </c>
      <c r="AT190" s="2">
        <v>265217734.5</v>
      </c>
    </row>
    <row r="191" spans="1:46" x14ac:dyDescent="0.25">
      <c r="A191" s="2" t="s">
        <v>207</v>
      </c>
      <c r="B191" s="2">
        <v>21962220</v>
      </c>
      <c r="C191" s="2">
        <v>42608349.609999999</v>
      </c>
      <c r="D191" s="2">
        <v>38436358.200000003</v>
      </c>
      <c r="E191" s="2">
        <v>33301058.699999999</v>
      </c>
      <c r="F191" s="2">
        <v>33205935.25</v>
      </c>
      <c r="G191" s="2">
        <v>32291144.920000002</v>
      </c>
      <c r="H191" s="2">
        <v>30538416.559999999</v>
      </c>
      <c r="I191" s="2">
        <v>30375057.899999999</v>
      </c>
      <c r="J191" s="2">
        <v>29981645.16</v>
      </c>
      <c r="K191" s="2">
        <v>29252817.140000001</v>
      </c>
      <c r="L191" s="2">
        <v>26563526.420000002</v>
      </c>
      <c r="M191" s="2">
        <v>24783814.84</v>
      </c>
      <c r="N191" s="2">
        <v>23186317.620000001</v>
      </c>
      <c r="O191" s="2">
        <v>22171609.530000001</v>
      </c>
      <c r="P191" s="2">
        <v>21365599.539999999</v>
      </c>
      <c r="Q191" s="2">
        <v>21520450.949999999</v>
      </c>
      <c r="R191" s="2">
        <v>21778094.260000002</v>
      </c>
      <c r="S191" s="2">
        <v>22040309.100000001</v>
      </c>
      <c r="T191" s="2">
        <v>22248539.5</v>
      </c>
      <c r="U191" s="2">
        <v>22433516.969999999</v>
      </c>
      <c r="V191" s="2">
        <v>22405513</v>
      </c>
      <c r="W191" s="2">
        <v>22361328.850000001</v>
      </c>
      <c r="X191" s="2">
        <v>22319628.030000001</v>
      </c>
      <c r="Y191" s="2">
        <v>22280873.960000001</v>
      </c>
      <c r="Z191" s="2">
        <v>22242990.390000001</v>
      </c>
      <c r="AA191" s="2">
        <v>22532390.879999999</v>
      </c>
      <c r="AB191" s="2">
        <v>22877631.43</v>
      </c>
      <c r="AC191" s="2">
        <v>23225844.539999999</v>
      </c>
      <c r="AD191" s="2">
        <v>23572971.390000001</v>
      </c>
      <c r="AE191" s="2">
        <v>23911021.039999999</v>
      </c>
      <c r="AF191" s="2">
        <v>24234790</v>
      </c>
      <c r="AG191" s="2">
        <v>24534296.16</v>
      </c>
      <c r="AH191" s="2">
        <v>24807743.289999999</v>
      </c>
      <c r="AI191" s="2">
        <v>25053695.09</v>
      </c>
      <c r="AJ191" s="2">
        <v>25271440.27</v>
      </c>
      <c r="AK191" s="2">
        <v>25462214.43</v>
      </c>
      <c r="AL191" s="2">
        <v>25623184.620000001</v>
      </c>
      <c r="AM191" s="2">
        <v>25756380.010000002</v>
      </c>
      <c r="AN191" s="2">
        <v>25862950.359999999</v>
      </c>
      <c r="AO191" s="2">
        <v>25944357.300000001</v>
      </c>
      <c r="AP191" s="2">
        <v>26003751.27</v>
      </c>
      <c r="AQ191" s="2">
        <v>26042634.239999998</v>
      </c>
      <c r="AR191" s="2">
        <v>26062513.109999999</v>
      </c>
      <c r="AS191" s="2">
        <v>26065264.850000001</v>
      </c>
      <c r="AT191" s="2">
        <v>26052099.550000001</v>
      </c>
    </row>
    <row r="192" spans="1:46" x14ac:dyDescent="0.25">
      <c r="A192" s="2" t="s">
        <v>208</v>
      </c>
      <c r="B192" s="2">
        <v>141814670.19999999</v>
      </c>
      <c r="C192" s="2">
        <v>284541838.10000002</v>
      </c>
      <c r="D192" s="2">
        <v>272364447</v>
      </c>
      <c r="E192" s="2">
        <v>259307086.69999999</v>
      </c>
      <c r="F192" s="2">
        <v>259547839.30000001</v>
      </c>
      <c r="G192" s="2">
        <v>250465982.19999999</v>
      </c>
      <c r="H192" s="2">
        <v>240269087</v>
      </c>
      <c r="I192" s="2">
        <v>230576722</v>
      </c>
      <c r="J192" s="2">
        <v>227223165.80000001</v>
      </c>
      <c r="K192" s="2">
        <v>226811151</v>
      </c>
      <c r="L192" s="2">
        <v>222452221.59999999</v>
      </c>
      <c r="M192" s="2">
        <v>221570389</v>
      </c>
      <c r="N192" s="2">
        <v>219912777.5</v>
      </c>
      <c r="O192" s="2">
        <v>216588886.80000001</v>
      </c>
      <c r="P192" s="2">
        <v>212222322.40000001</v>
      </c>
      <c r="Q192" s="2">
        <v>209960237.30000001</v>
      </c>
      <c r="R192" s="2">
        <v>208079797.30000001</v>
      </c>
      <c r="S192" s="2">
        <v>206481181</v>
      </c>
      <c r="T192" s="2">
        <v>205259387.59999999</v>
      </c>
      <c r="U192" s="2">
        <v>204235270</v>
      </c>
      <c r="V192" s="2">
        <v>203372628.19999999</v>
      </c>
      <c r="W192" s="2">
        <v>202639884.19999999</v>
      </c>
      <c r="X192" s="2">
        <v>201977271</v>
      </c>
      <c r="Y192" s="2">
        <v>201345808.80000001</v>
      </c>
      <c r="Z192" s="2">
        <v>200712103.40000001</v>
      </c>
      <c r="AA192" s="2">
        <v>199988447.90000001</v>
      </c>
      <c r="AB192" s="2">
        <v>199391588.5</v>
      </c>
      <c r="AC192" s="2">
        <v>198875528</v>
      </c>
      <c r="AD192" s="2">
        <v>198380986.40000001</v>
      </c>
      <c r="AE192" s="2">
        <v>197864249</v>
      </c>
      <c r="AF192" s="2">
        <v>197328572.09999999</v>
      </c>
      <c r="AG192" s="2">
        <v>196722321.19999999</v>
      </c>
      <c r="AH192" s="2">
        <v>196046818.90000001</v>
      </c>
      <c r="AI192" s="2">
        <v>195303014.90000001</v>
      </c>
      <c r="AJ192" s="2">
        <v>194494824.69999999</v>
      </c>
      <c r="AK192" s="2">
        <v>193648243.40000001</v>
      </c>
      <c r="AL192" s="2">
        <v>192744668.19999999</v>
      </c>
      <c r="AM192" s="2">
        <v>191796076.59999999</v>
      </c>
      <c r="AN192" s="2">
        <v>190805818.30000001</v>
      </c>
      <c r="AO192" s="2">
        <v>189778347</v>
      </c>
      <c r="AP192" s="2">
        <v>188734057.19999999</v>
      </c>
      <c r="AQ192" s="2">
        <v>187674086.19999999</v>
      </c>
      <c r="AR192" s="2">
        <v>186600688.80000001</v>
      </c>
      <c r="AS192" s="2">
        <v>185519246.80000001</v>
      </c>
      <c r="AT192" s="2">
        <v>184429359.09999999</v>
      </c>
    </row>
    <row r="193" spans="1:46" x14ac:dyDescent="0.25">
      <c r="A193" s="2" t="s">
        <v>209</v>
      </c>
      <c r="B193" s="2">
        <v>48144524.149999999</v>
      </c>
      <c r="C193" s="2">
        <v>90810024.920000002</v>
      </c>
      <c r="D193" s="2">
        <v>87945583.549999997</v>
      </c>
      <c r="E193" s="2">
        <v>84158683.180000007</v>
      </c>
      <c r="F193" s="2">
        <v>85008838.099999994</v>
      </c>
      <c r="G193" s="2">
        <v>84618897.170000002</v>
      </c>
      <c r="H193" s="2">
        <v>81137247.409999996</v>
      </c>
      <c r="I193" s="2">
        <v>78966486.260000005</v>
      </c>
      <c r="J193" s="2">
        <v>78405919.489999995</v>
      </c>
      <c r="K193" s="2">
        <v>79215364.519999996</v>
      </c>
      <c r="L193" s="2">
        <v>78958184.290000007</v>
      </c>
      <c r="M193" s="2">
        <v>79004577.219999999</v>
      </c>
      <c r="N193" s="2">
        <v>77898942.290000007</v>
      </c>
      <c r="O193" s="2">
        <v>76070348.870000005</v>
      </c>
      <c r="P193" s="2">
        <v>73784719.319999903</v>
      </c>
      <c r="Q193" s="2">
        <v>71430356.079999998</v>
      </c>
      <c r="R193" s="2">
        <v>69357204.870000005</v>
      </c>
      <c r="S193" s="2">
        <v>67532518.430000007</v>
      </c>
      <c r="T193" s="2">
        <v>65825539.439999998</v>
      </c>
      <c r="U193" s="2">
        <v>64214124.649999999</v>
      </c>
      <c r="V193" s="2">
        <v>62976423.530000001</v>
      </c>
      <c r="W193" s="2">
        <v>61829934.939999998</v>
      </c>
      <c r="X193" s="2">
        <v>60750936.530000001</v>
      </c>
      <c r="Y193" s="2">
        <v>59724727.939999998</v>
      </c>
      <c r="Z193" s="2">
        <v>58738817.329999998</v>
      </c>
      <c r="AA193" s="2">
        <v>58462129.5</v>
      </c>
      <c r="AB193" s="2">
        <v>58299774.25</v>
      </c>
      <c r="AC193" s="2">
        <v>58194160.770000003</v>
      </c>
      <c r="AD193" s="2">
        <v>58113594.07</v>
      </c>
      <c r="AE193" s="2">
        <v>58037037.109999999</v>
      </c>
      <c r="AF193" s="2">
        <v>57962970.619999997</v>
      </c>
      <c r="AG193" s="2">
        <v>57868777.240000002</v>
      </c>
      <c r="AH193" s="2">
        <v>57750742.770000003</v>
      </c>
      <c r="AI193" s="2">
        <v>57607286.159999996</v>
      </c>
      <c r="AJ193" s="2">
        <v>57438694.280000001</v>
      </c>
      <c r="AK193" s="2">
        <v>57253993.369999997</v>
      </c>
      <c r="AL193" s="2">
        <v>57045473.049999997</v>
      </c>
      <c r="AM193" s="2">
        <v>56813385.380000003</v>
      </c>
      <c r="AN193" s="2">
        <v>56558621.039999999</v>
      </c>
      <c r="AO193" s="2">
        <v>56283266.100000001</v>
      </c>
      <c r="AP193" s="2">
        <v>55995396.170000002</v>
      </c>
      <c r="AQ193" s="2">
        <v>55695624.549999997</v>
      </c>
      <c r="AR193" s="2">
        <v>55384729.049999997</v>
      </c>
      <c r="AS193" s="2">
        <v>55064840.770000003</v>
      </c>
      <c r="AT193" s="2">
        <v>54736275.810000002</v>
      </c>
    </row>
    <row r="194" spans="1:46" x14ac:dyDescent="0.25">
      <c r="A194" s="2" t="s">
        <v>210</v>
      </c>
      <c r="B194" s="2">
        <v>239116483.69999999</v>
      </c>
      <c r="C194" s="2">
        <v>445488842.5</v>
      </c>
      <c r="D194" s="2">
        <v>425171315.5</v>
      </c>
      <c r="E194" s="2">
        <v>400690077.5</v>
      </c>
      <c r="F194" s="2">
        <v>402319153.60000002</v>
      </c>
      <c r="G194" s="2">
        <v>392388818.19999999</v>
      </c>
      <c r="H194" s="2">
        <v>376229823.30000001</v>
      </c>
      <c r="I194" s="2">
        <v>364003368.39999998</v>
      </c>
      <c r="J194" s="2">
        <v>359894078.19999999</v>
      </c>
      <c r="K194" s="2">
        <v>359903344.60000002</v>
      </c>
      <c r="L194" s="2">
        <v>351689567</v>
      </c>
      <c r="M194" s="2">
        <v>349399297.5</v>
      </c>
      <c r="N194" s="2">
        <v>345225986.39999998</v>
      </c>
      <c r="O194" s="2">
        <v>339206118.60000002</v>
      </c>
      <c r="P194" s="2">
        <v>331861988.39999998</v>
      </c>
      <c r="Q194" s="2">
        <v>327553342.5</v>
      </c>
      <c r="R194" s="2">
        <v>324013099.89999998</v>
      </c>
      <c r="S194" s="2">
        <v>321007647.69999999</v>
      </c>
      <c r="T194" s="2">
        <v>318440325.5</v>
      </c>
      <c r="U194" s="2">
        <v>316145959.39999998</v>
      </c>
      <c r="V194" s="2">
        <v>314197279</v>
      </c>
      <c r="W194" s="2">
        <v>312479913.60000002</v>
      </c>
      <c r="X194" s="2">
        <v>310925822.30000001</v>
      </c>
      <c r="Y194" s="2">
        <v>309479750.5</v>
      </c>
      <c r="Z194" s="2">
        <v>308091017</v>
      </c>
      <c r="AA194" s="2">
        <v>307712024.10000002</v>
      </c>
      <c r="AB194" s="2">
        <v>307653930.69999999</v>
      </c>
      <c r="AC194" s="2">
        <v>307752593</v>
      </c>
      <c r="AD194" s="2">
        <v>307913466.10000002</v>
      </c>
      <c r="AE194" s="2">
        <v>308059140.89999998</v>
      </c>
      <c r="AF194" s="2">
        <v>308188073.30000001</v>
      </c>
      <c r="AG194" s="2">
        <v>308202601.60000002</v>
      </c>
      <c r="AH194" s="2">
        <v>308100458.5</v>
      </c>
      <c r="AI194" s="2">
        <v>307879919.89999998</v>
      </c>
      <c r="AJ194" s="2">
        <v>307544590</v>
      </c>
      <c r="AK194" s="2">
        <v>307135948.80000001</v>
      </c>
      <c r="AL194" s="2">
        <v>306617838</v>
      </c>
      <c r="AM194" s="2">
        <v>306010211.89999998</v>
      </c>
      <c r="AN194" s="2">
        <v>305317913.60000002</v>
      </c>
      <c r="AO194" s="2">
        <v>304548744.5</v>
      </c>
      <c r="AP194" s="2">
        <v>303737170.69999999</v>
      </c>
      <c r="AQ194" s="2">
        <v>302886547.89999998</v>
      </c>
      <c r="AR194" s="2">
        <v>302001203.80000001</v>
      </c>
      <c r="AS194" s="2">
        <v>301091073.69999999</v>
      </c>
      <c r="AT194" s="2">
        <v>300155809.5</v>
      </c>
    </row>
    <row r="195" spans="1:46" x14ac:dyDescent="0.25">
      <c r="A195" s="2" t="s">
        <v>293</v>
      </c>
      <c r="B195" s="2">
        <v>268.04095510000002</v>
      </c>
      <c r="C195" s="2">
        <v>272.27207270000002</v>
      </c>
      <c r="D195" s="2">
        <v>270.08878529999998</v>
      </c>
      <c r="E195" s="2">
        <v>256.36820729999999</v>
      </c>
      <c r="F195" s="2">
        <v>262.7043769</v>
      </c>
      <c r="G195" s="2">
        <v>263.96750379999997</v>
      </c>
      <c r="H195" s="2">
        <v>259.86610580000001</v>
      </c>
      <c r="I195" s="2">
        <v>255.3312506</v>
      </c>
      <c r="J195" s="2">
        <v>254.37238479999999</v>
      </c>
      <c r="K195" s="2">
        <v>254.1629543</v>
      </c>
      <c r="L195" s="2">
        <v>251.0021404</v>
      </c>
      <c r="M195" s="2">
        <v>251.51786279999999</v>
      </c>
      <c r="N195" s="2">
        <v>251.00420270000001</v>
      </c>
      <c r="O195" s="2">
        <v>249.15596199999999</v>
      </c>
      <c r="P195" s="2">
        <v>245.9466358</v>
      </c>
      <c r="Q195" s="2">
        <v>245.56566839999999</v>
      </c>
      <c r="R195" s="2">
        <v>244.88241049999999</v>
      </c>
      <c r="S195" s="2">
        <v>244.1377683</v>
      </c>
      <c r="T195" s="2">
        <v>243.46349050000001</v>
      </c>
      <c r="U195" s="2">
        <v>242.96840080000001</v>
      </c>
      <c r="V195" s="2">
        <v>242.84909759999999</v>
      </c>
      <c r="W195" s="2">
        <v>243.01610350000001</v>
      </c>
      <c r="X195" s="2">
        <v>243.39173579999999</v>
      </c>
      <c r="Y195" s="2">
        <v>243.92424149999999</v>
      </c>
      <c r="Z195" s="2">
        <v>244.5625962</v>
      </c>
      <c r="AA195" s="2">
        <v>240.4882757</v>
      </c>
      <c r="AB195" s="2">
        <v>236.56958940000001</v>
      </c>
      <c r="AC195" s="2">
        <v>232.79299639999999</v>
      </c>
      <c r="AD195" s="2">
        <v>229.1255371</v>
      </c>
      <c r="AE195" s="2">
        <v>225.538094</v>
      </c>
      <c r="AF195" s="2">
        <v>222.00648330000001</v>
      </c>
      <c r="AG195" s="2">
        <v>218.49908249999999</v>
      </c>
      <c r="AH195" s="2">
        <v>215.05027530000001</v>
      </c>
      <c r="AI195" s="2">
        <v>211.68709920000001</v>
      </c>
      <c r="AJ195" s="2">
        <v>208.4347104</v>
      </c>
      <c r="AK195" s="2">
        <v>205.3128811</v>
      </c>
      <c r="AL195" s="2">
        <v>202.3224956</v>
      </c>
      <c r="AM195" s="2">
        <v>199.4889039</v>
      </c>
      <c r="AN195" s="2">
        <v>196.8272825</v>
      </c>
      <c r="AO195" s="2">
        <v>194.3490386</v>
      </c>
      <c r="AP195" s="2">
        <v>192.0774117</v>
      </c>
      <c r="AQ195" s="2">
        <v>190.01226550000001</v>
      </c>
      <c r="AR195" s="2">
        <v>188.15128970000001</v>
      </c>
      <c r="AS195" s="2">
        <v>186.4906234</v>
      </c>
      <c r="AT195" s="2">
        <v>185.02052230000001</v>
      </c>
    </row>
    <row r="196" spans="1:46" x14ac:dyDescent="0.25">
      <c r="A196" s="2" t="s">
        <v>294</v>
      </c>
      <c r="B196" s="2">
        <v>5.7508898210000003</v>
      </c>
      <c r="C196" s="2">
        <v>5.7708331470000003</v>
      </c>
      <c r="D196" s="2">
        <v>4.9754345259999999</v>
      </c>
      <c r="E196" s="2">
        <v>4.2231582520000002</v>
      </c>
      <c r="F196" s="2">
        <v>4.4369433039999997</v>
      </c>
      <c r="G196" s="2">
        <v>4.3763549089999998</v>
      </c>
      <c r="H196" s="2">
        <v>4.1548704389999997</v>
      </c>
      <c r="I196" s="2">
        <v>4.3794224499999999</v>
      </c>
      <c r="J196" s="2">
        <v>4.5299753919999999</v>
      </c>
      <c r="K196" s="2">
        <v>4.6070296730000004</v>
      </c>
      <c r="L196" s="2">
        <v>4.1781280939999998</v>
      </c>
      <c r="M196" s="2">
        <v>3.9445548609999999</v>
      </c>
      <c r="N196" s="2">
        <v>3.7405476520000001</v>
      </c>
      <c r="O196" s="2">
        <v>3.6709687639999999</v>
      </c>
      <c r="P196" s="2">
        <v>3.6465027499999998</v>
      </c>
      <c r="Q196" s="2">
        <v>3.6457258189999999</v>
      </c>
      <c r="R196" s="2">
        <v>3.6553825519999998</v>
      </c>
      <c r="S196" s="2">
        <v>3.6679996469999998</v>
      </c>
      <c r="T196" s="2">
        <v>3.66876742</v>
      </c>
      <c r="U196" s="2">
        <v>3.663237444</v>
      </c>
      <c r="V196" s="2">
        <v>3.6548969699999998</v>
      </c>
      <c r="W196" s="2">
        <v>3.6460101219999999</v>
      </c>
      <c r="X196" s="2">
        <v>3.6366796950000002</v>
      </c>
      <c r="Y196" s="2">
        <v>3.6269268559999999</v>
      </c>
      <c r="Z196" s="2">
        <v>3.6166316350000001</v>
      </c>
      <c r="AA196" s="2">
        <v>3.6316248020000002</v>
      </c>
      <c r="AB196" s="2">
        <v>3.6576622950000002</v>
      </c>
      <c r="AC196" s="2">
        <v>3.6872479729999998</v>
      </c>
      <c r="AD196" s="2">
        <v>3.720560952</v>
      </c>
      <c r="AE196" s="2">
        <v>3.7564322319999999</v>
      </c>
      <c r="AF196" s="2">
        <v>3.7947904010000002</v>
      </c>
      <c r="AG196" s="2">
        <v>3.8340214860000001</v>
      </c>
      <c r="AH196" s="2">
        <v>3.8738255979999998</v>
      </c>
      <c r="AI196" s="2">
        <v>3.9139351649999998</v>
      </c>
      <c r="AJ196" s="2">
        <v>3.954203401</v>
      </c>
      <c r="AK196" s="2">
        <v>3.9952168370000001</v>
      </c>
      <c r="AL196" s="2">
        <v>4.0362977100000004</v>
      </c>
      <c r="AM196" s="2">
        <v>4.0776298830000002</v>
      </c>
      <c r="AN196" s="2">
        <v>4.1191650199999996</v>
      </c>
      <c r="AO196" s="2">
        <v>4.1609035179999996</v>
      </c>
      <c r="AP196" s="2">
        <v>4.203039972</v>
      </c>
      <c r="AQ196" s="2">
        <v>4.2455760250000001</v>
      </c>
      <c r="AR196" s="2">
        <v>4.2885187020000002</v>
      </c>
      <c r="AS196" s="2">
        <v>4.3319725499999997</v>
      </c>
      <c r="AT196" s="2">
        <v>4.3758754199999998</v>
      </c>
    </row>
    <row r="197" spans="1:46" x14ac:dyDescent="0.25">
      <c r="A197" s="2" t="s">
        <v>295</v>
      </c>
      <c r="B197" s="2">
        <v>5.7508898210000003</v>
      </c>
      <c r="C197" s="2">
        <v>5.7708331470000003</v>
      </c>
      <c r="D197" s="2">
        <v>4.9754345259999999</v>
      </c>
      <c r="E197" s="2">
        <v>4.2231582520000002</v>
      </c>
      <c r="F197" s="2">
        <v>4.4369433039999997</v>
      </c>
      <c r="G197" s="2">
        <v>4.3763549089999998</v>
      </c>
      <c r="H197" s="2">
        <v>4.1548704389999997</v>
      </c>
      <c r="I197" s="2">
        <v>4.3794224499999999</v>
      </c>
      <c r="J197" s="2">
        <v>4.5299753919999999</v>
      </c>
      <c r="K197" s="2">
        <v>4.6070296730000004</v>
      </c>
      <c r="L197" s="2">
        <v>4.1781280939999998</v>
      </c>
      <c r="M197" s="2">
        <v>3.9445548609999999</v>
      </c>
      <c r="N197" s="2">
        <v>3.7405476520000001</v>
      </c>
      <c r="O197" s="2">
        <v>3.6709687639999999</v>
      </c>
      <c r="P197" s="2">
        <v>3.6465027499999998</v>
      </c>
      <c r="Q197" s="2">
        <v>3.6457258189999999</v>
      </c>
      <c r="R197" s="2">
        <v>3.6553825519999998</v>
      </c>
      <c r="S197" s="2">
        <v>3.6679996469999998</v>
      </c>
      <c r="T197" s="2">
        <v>3.66876742</v>
      </c>
      <c r="U197" s="2">
        <v>3.663237444</v>
      </c>
      <c r="V197" s="2">
        <v>3.6548969699999998</v>
      </c>
      <c r="W197" s="2">
        <v>3.6460101219999999</v>
      </c>
      <c r="X197" s="2">
        <v>3.6366796950000002</v>
      </c>
      <c r="Y197" s="2">
        <v>3.6269268559999999</v>
      </c>
      <c r="Z197" s="2">
        <v>3.6166316350000001</v>
      </c>
      <c r="AA197" s="2">
        <v>3.6316248020000002</v>
      </c>
      <c r="AB197" s="2">
        <v>3.6576622950000002</v>
      </c>
      <c r="AC197" s="2">
        <v>3.6872479729999998</v>
      </c>
      <c r="AD197" s="2">
        <v>3.720560952</v>
      </c>
      <c r="AE197" s="2">
        <v>3.7564322319999999</v>
      </c>
      <c r="AF197" s="2">
        <v>3.7947904010000002</v>
      </c>
      <c r="AG197" s="2">
        <v>3.8340214860000001</v>
      </c>
      <c r="AH197" s="2">
        <v>3.8738255979999998</v>
      </c>
      <c r="AI197" s="2">
        <v>3.9139351649999998</v>
      </c>
      <c r="AJ197" s="2">
        <v>3.954203401</v>
      </c>
      <c r="AK197" s="2">
        <v>3.9952168370000001</v>
      </c>
      <c r="AL197" s="2">
        <v>4.0362977100000004</v>
      </c>
      <c r="AM197" s="2">
        <v>4.0776298830000002</v>
      </c>
      <c r="AN197" s="2">
        <v>4.1191650199999996</v>
      </c>
      <c r="AO197" s="2">
        <v>4.1609035179999996</v>
      </c>
      <c r="AP197" s="2">
        <v>4.203039972</v>
      </c>
      <c r="AQ197" s="2">
        <v>4.2455760250000001</v>
      </c>
      <c r="AR197" s="2">
        <v>4.2885187020000002</v>
      </c>
      <c r="AS197" s="2">
        <v>4.3319725499999997</v>
      </c>
      <c r="AT197" s="2">
        <v>4.3758754199999998</v>
      </c>
    </row>
    <row r="198" spans="1:46" x14ac:dyDescent="0.25">
      <c r="A198" s="2" t="s">
        <v>261</v>
      </c>
      <c r="B198" s="2">
        <v>88.711934740000004</v>
      </c>
      <c r="C198" s="2">
        <v>89.412632310000006</v>
      </c>
      <c r="D198" s="2">
        <v>85.609568409999994</v>
      </c>
      <c r="E198" s="2">
        <v>81.524443719999894</v>
      </c>
      <c r="F198" s="2">
        <v>81.735262640000002</v>
      </c>
      <c r="G198" s="2">
        <v>78.985387810000006</v>
      </c>
      <c r="H198" s="2">
        <v>75.864955749999893</v>
      </c>
      <c r="I198" s="2">
        <v>72.888607590000007</v>
      </c>
      <c r="J198" s="2">
        <v>71.957764400000002</v>
      </c>
      <c r="K198" s="2">
        <v>71.968857380000003</v>
      </c>
      <c r="L198" s="2">
        <v>70.623639359999999</v>
      </c>
      <c r="M198" s="2">
        <v>70.400710169999996</v>
      </c>
      <c r="N198" s="2">
        <v>69.919299850000002</v>
      </c>
      <c r="O198" s="2">
        <v>68.891625550000001</v>
      </c>
      <c r="P198" s="2">
        <v>67.522687719999894</v>
      </c>
      <c r="Q198" s="2">
        <v>66.794129499999997</v>
      </c>
      <c r="R198" s="2">
        <v>66.187658479999996</v>
      </c>
      <c r="S198" s="2">
        <v>65.673720880000005</v>
      </c>
      <c r="T198" s="2">
        <v>65.282715060000001</v>
      </c>
      <c r="U198" s="2">
        <v>64.956804379999994</v>
      </c>
      <c r="V198" s="2">
        <v>64.683812380000006</v>
      </c>
      <c r="W198" s="2">
        <v>64.453571609999997</v>
      </c>
      <c r="X198" s="2">
        <v>64.246743230000007</v>
      </c>
      <c r="Y198" s="2">
        <v>64.050736400000005</v>
      </c>
      <c r="Z198" s="2">
        <v>63.854770049999999</v>
      </c>
      <c r="AA198" s="2">
        <v>63.624036650000001</v>
      </c>
      <c r="AB198" s="2">
        <v>63.4350807</v>
      </c>
      <c r="AC198" s="2">
        <v>63.27372003</v>
      </c>
      <c r="AD198" s="2">
        <v>63.120834649999999</v>
      </c>
      <c r="AE198" s="2">
        <v>62.962343840000003</v>
      </c>
      <c r="AF198" s="2">
        <v>62.79945798</v>
      </c>
      <c r="AG198" s="2">
        <v>62.615521800000003</v>
      </c>
      <c r="AH198" s="2">
        <v>62.411013990000001</v>
      </c>
      <c r="AI198" s="2">
        <v>62.186247029999997</v>
      </c>
      <c r="AJ198" s="2">
        <v>61.942474009999998</v>
      </c>
      <c r="AK198" s="2">
        <v>61.68813617</v>
      </c>
      <c r="AL198" s="2">
        <v>61.41714503</v>
      </c>
      <c r="AM198" s="2">
        <v>61.133357770000003</v>
      </c>
      <c r="AN198" s="2">
        <v>60.837758669999999</v>
      </c>
      <c r="AO198" s="2">
        <v>60.531668529999997</v>
      </c>
      <c r="AP198" s="2">
        <v>60.221541369999997</v>
      </c>
      <c r="AQ198" s="2">
        <v>59.90760547</v>
      </c>
      <c r="AR198" s="2">
        <v>59.59044857</v>
      </c>
      <c r="AS198" s="2">
        <v>59.271672270000003</v>
      </c>
      <c r="AT198" s="2">
        <v>58.9509957</v>
      </c>
    </row>
    <row r="199" spans="1:46" x14ac:dyDescent="0.25">
      <c r="A199" s="2" t="s">
        <v>262</v>
      </c>
      <c r="B199" s="2">
        <v>0.69975178299999996</v>
      </c>
      <c r="C199" s="2">
        <v>0.86566360620000005</v>
      </c>
      <c r="D199" s="2">
        <v>1.0172966240000001</v>
      </c>
      <c r="E199" s="2">
        <v>1.1889800559999999</v>
      </c>
      <c r="F199" s="2">
        <v>1.4629980220000001</v>
      </c>
      <c r="G199" s="2">
        <v>1.750684184</v>
      </c>
      <c r="H199" s="2">
        <v>2.0803714649999998</v>
      </c>
      <c r="I199" s="2">
        <v>2.4708926529999999</v>
      </c>
      <c r="J199" s="2">
        <v>3.013435506</v>
      </c>
      <c r="K199" s="2">
        <v>3.7209147069999999</v>
      </c>
      <c r="L199" s="2">
        <v>3.8644014840000001</v>
      </c>
      <c r="M199" s="2">
        <v>4.0769588289999996</v>
      </c>
      <c r="N199" s="2">
        <v>4.2853233340000001</v>
      </c>
      <c r="O199" s="2">
        <v>4.4686907050000002</v>
      </c>
      <c r="P199" s="2">
        <v>4.6354406409999998</v>
      </c>
      <c r="Q199" s="2">
        <v>4.5555899039999996</v>
      </c>
      <c r="R199" s="2">
        <v>4.4848554180000004</v>
      </c>
      <c r="S199" s="2">
        <v>4.4210785570000004</v>
      </c>
      <c r="T199" s="2">
        <v>4.3661642970000001</v>
      </c>
      <c r="U199" s="2">
        <v>4.3161035080000003</v>
      </c>
      <c r="V199" s="2">
        <v>4.2723999189999997</v>
      </c>
      <c r="W199" s="2">
        <v>4.2318712300000003</v>
      </c>
      <c r="X199" s="2">
        <v>4.193202318</v>
      </c>
      <c r="Y199" s="2">
        <v>4.155546513</v>
      </c>
      <c r="Z199" s="2">
        <v>4.1181936400000003</v>
      </c>
      <c r="AA199" s="2">
        <v>4.0750168090000001</v>
      </c>
      <c r="AB199" s="2">
        <v>4.0348970140000002</v>
      </c>
      <c r="AC199" s="2">
        <v>3.9968799599999998</v>
      </c>
      <c r="AD199" s="2">
        <v>3.959727086</v>
      </c>
      <c r="AE199" s="2">
        <v>3.922547389</v>
      </c>
      <c r="AF199" s="2">
        <v>3.8854202999999998</v>
      </c>
      <c r="AG199" s="2">
        <v>3.8473253729999999</v>
      </c>
      <c r="AH199" s="2">
        <v>3.8083158519999998</v>
      </c>
      <c r="AI199" s="2">
        <v>3.768433752</v>
      </c>
      <c r="AJ199" s="2">
        <v>3.7277768400000002</v>
      </c>
      <c r="AK199" s="2">
        <v>3.686870087</v>
      </c>
      <c r="AL199" s="2">
        <v>3.6453618479999998</v>
      </c>
      <c r="AM199" s="2">
        <v>3.603496539</v>
      </c>
      <c r="AN199" s="2">
        <v>3.5613438780000002</v>
      </c>
      <c r="AO199" s="2">
        <v>3.5189913690000001</v>
      </c>
      <c r="AP199" s="2">
        <v>3.4768205929999998</v>
      </c>
      <c r="AQ199" s="2">
        <v>3.4348457520000002</v>
      </c>
      <c r="AR199" s="2">
        <v>3.3931011209999999</v>
      </c>
      <c r="AS199" s="2">
        <v>3.351677349</v>
      </c>
      <c r="AT199" s="2">
        <v>3.3105568550000002</v>
      </c>
    </row>
    <row r="200" spans="1:46" x14ac:dyDescent="0.25">
      <c r="A200" s="2" t="s">
        <v>296</v>
      </c>
      <c r="B200" s="2">
        <v>88.711934740000004</v>
      </c>
      <c r="C200" s="2">
        <v>89.412632310000006</v>
      </c>
      <c r="D200" s="2">
        <v>85.609568409999994</v>
      </c>
      <c r="E200" s="2">
        <v>81.524443719999894</v>
      </c>
      <c r="F200" s="2">
        <v>81.735262640000002</v>
      </c>
      <c r="G200" s="2">
        <v>78.985387810000006</v>
      </c>
      <c r="H200" s="2">
        <v>75.864955749999893</v>
      </c>
      <c r="I200" s="2">
        <v>72.888607590000007</v>
      </c>
      <c r="J200" s="2">
        <v>71.957764400000002</v>
      </c>
      <c r="K200" s="2">
        <v>71.968857380000003</v>
      </c>
      <c r="L200" s="2">
        <v>70.623639359999999</v>
      </c>
      <c r="M200" s="2">
        <v>70.400710169999996</v>
      </c>
      <c r="N200" s="2">
        <v>69.919299850000002</v>
      </c>
      <c r="O200" s="2">
        <v>68.891625550000001</v>
      </c>
      <c r="P200" s="2">
        <v>67.522687719999894</v>
      </c>
      <c r="Q200" s="2">
        <v>66.794129499999997</v>
      </c>
      <c r="R200" s="2">
        <v>66.187658479999996</v>
      </c>
      <c r="S200" s="2">
        <v>65.673720880000005</v>
      </c>
      <c r="T200" s="2">
        <v>65.282715060000001</v>
      </c>
      <c r="U200" s="2">
        <v>64.956804379999994</v>
      </c>
      <c r="V200" s="2">
        <v>64.683812380000006</v>
      </c>
      <c r="W200" s="2">
        <v>64.453571609999997</v>
      </c>
      <c r="X200" s="2">
        <v>64.246743230000007</v>
      </c>
      <c r="Y200" s="2">
        <v>64.050736400000005</v>
      </c>
      <c r="Z200" s="2">
        <v>63.854770049999999</v>
      </c>
      <c r="AA200" s="2">
        <v>63.624036650000001</v>
      </c>
      <c r="AB200" s="2">
        <v>63.4350807</v>
      </c>
      <c r="AC200" s="2">
        <v>63.27372003</v>
      </c>
      <c r="AD200" s="2">
        <v>63.120834649999999</v>
      </c>
      <c r="AE200" s="2">
        <v>62.962343840000003</v>
      </c>
      <c r="AF200" s="2">
        <v>62.79945798</v>
      </c>
      <c r="AG200" s="2">
        <v>62.615521800000003</v>
      </c>
      <c r="AH200" s="2">
        <v>62.411013990000001</v>
      </c>
      <c r="AI200" s="2">
        <v>62.186247029999997</v>
      </c>
      <c r="AJ200" s="2">
        <v>61.942474009999998</v>
      </c>
      <c r="AK200" s="2">
        <v>61.68813617</v>
      </c>
      <c r="AL200" s="2">
        <v>61.41714503</v>
      </c>
      <c r="AM200" s="2">
        <v>61.133357770000003</v>
      </c>
      <c r="AN200" s="2">
        <v>60.837758669999999</v>
      </c>
      <c r="AO200" s="2">
        <v>60.531668529999997</v>
      </c>
      <c r="AP200" s="2">
        <v>60.221541369999997</v>
      </c>
      <c r="AQ200" s="2">
        <v>59.90760547</v>
      </c>
      <c r="AR200" s="2">
        <v>59.59044857</v>
      </c>
      <c r="AS200" s="2">
        <v>59.271672270000003</v>
      </c>
      <c r="AT200" s="2">
        <v>58.9509957</v>
      </c>
    </row>
    <row r="201" spans="1:46" x14ac:dyDescent="0.25">
      <c r="A201" s="2" t="s">
        <v>297</v>
      </c>
      <c r="B201" s="2">
        <v>0.69975178299999996</v>
      </c>
      <c r="C201" s="2">
        <v>0.86566360620000005</v>
      </c>
      <c r="D201" s="2">
        <v>1.0172966240000001</v>
      </c>
      <c r="E201" s="2">
        <v>1.1889800559999999</v>
      </c>
      <c r="F201" s="2">
        <v>1.4629980220000001</v>
      </c>
      <c r="G201" s="2">
        <v>1.750684184</v>
      </c>
      <c r="H201" s="2">
        <v>2.0803714649999998</v>
      </c>
      <c r="I201" s="2">
        <v>2.4708926529999999</v>
      </c>
      <c r="J201" s="2">
        <v>3.013435506</v>
      </c>
      <c r="K201" s="2">
        <v>3.7209147069999999</v>
      </c>
      <c r="L201" s="2">
        <v>3.8644014840000001</v>
      </c>
      <c r="M201" s="2">
        <v>4.0769588289999996</v>
      </c>
      <c r="N201" s="2">
        <v>4.2853233340000001</v>
      </c>
      <c r="O201" s="2">
        <v>4.4686907050000002</v>
      </c>
      <c r="P201" s="2">
        <v>4.6354406409999998</v>
      </c>
      <c r="Q201" s="2">
        <v>4.5555899039999996</v>
      </c>
      <c r="R201" s="2">
        <v>4.4848554180000004</v>
      </c>
      <c r="S201" s="2">
        <v>4.4210785570000004</v>
      </c>
      <c r="T201" s="2">
        <v>4.3661642970000001</v>
      </c>
      <c r="U201" s="2">
        <v>4.3161035080000003</v>
      </c>
      <c r="V201" s="2">
        <v>4.2723999189999997</v>
      </c>
      <c r="W201" s="2">
        <v>4.2318712300000003</v>
      </c>
      <c r="X201" s="2">
        <v>4.193202318</v>
      </c>
      <c r="Y201" s="2">
        <v>4.155546513</v>
      </c>
      <c r="Z201" s="2">
        <v>4.1181936400000003</v>
      </c>
      <c r="AA201" s="2">
        <v>4.0750168090000001</v>
      </c>
      <c r="AB201" s="2">
        <v>4.0348970140000002</v>
      </c>
      <c r="AC201" s="2">
        <v>3.9968799599999998</v>
      </c>
      <c r="AD201" s="2">
        <v>3.959727086</v>
      </c>
      <c r="AE201" s="2">
        <v>3.922547389</v>
      </c>
      <c r="AF201" s="2">
        <v>3.8854202999999998</v>
      </c>
      <c r="AG201" s="2">
        <v>3.8473253729999999</v>
      </c>
      <c r="AH201" s="2">
        <v>3.8083158519999998</v>
      </c>
      <c r="AI201" s="2">
        <v>3.768433752</v>
      </c>
      <c r="AJ201" s="2">
        <v>3.7277768400000002</v>
      </c>
      <c r="AK201" s="2">
        <v>3.686870087</v>
      </c>
      <c r="AL201" s="2">
        <v>3.6453618479999998</v>
      </c>
      <c r="AM201" s="2">
        <v>3.603496539</v>
      </c>
      <c r="AN201" s="2">
        <v>3.5613438780000002</v>
      </c>
      <c r="AO201" s="2">
        <v>3.5189913690000001</v>
      </c>
      <c r="AP201" s="2">
        <v>3.4768205929999998</v>
      </c>
      <c r="AQ201" s="2">
        <v>3.4348457520000002</v>
      </c>
      <c r="AR201" s="2">
        <v>3.3931011209999999</v>
      </c>
      <c r="AS201" s="2">
        <v>3.351677349</v>
      </c>
      <c r="AT201" s="2">
        <v>3.3105568550000002</v>
      </c>
    </row>
    <row r="202" spans="1:46" x14ac:dyDescent="0.25">
      <c r="A202" s="2" t="s">
        <v>263</v>
      </c>
      <c r="B202" s="2">
        <v>117.9199292</v>
      </c>
      <c r="C202" s="2">
        <v>121.1434363</v>
      </c>
      <c r="D202" s="2">
        <v>124.3911707</v>
      </c>
      <c r="E202" s="2">
        <v>117.75582679999999</v>
      </c>
      <c r="F202" s="2">
        <v>122.29390170000001</v>
      </c>
      <c r="G202" s="2">
        <v>125.5361162</v>
      </c>
      <c r="H202" s="2">
        <v>125.65529239999999</v>
      </c>
      <c r="I202" s="2">
        <v>124.1226444</v>
      </c>
      <c r="J202" s="2">
        <v>123.08163399999999</v>
      </c>
      <c r="K202" s="2">
        <v>121.0405828</v>
      </c>
      <c r="L202" s="2">
        <v>118.8709999</v>
      </c>
      <c r="M202" s="2">
        <v>118.5945325</v>
      </c>
      <c r="N202" s="2">
        <v>118.0957646</v>
      </c>
      <c r="O202" s="2">
        <v>117.0975802</v>
      </c>
      <c r="P202" s="2">
        <v>115.35809570000001</v>
      </c>
      <c r="Q202" s="2">
        <v>116.0418923</v>
      </c>
      <c r="R202" s="2">
        <v>116.1289766</v>
      </c>
      <c r="S202" s="2">
        <v>115.9039707</v>
      </c>
      <c r="T202" s="2">
        <v>115.5282466</v>
      </c>
      <c r="U202" s="2">
        <v>115.15141</v>
      </c>
      <c r="V202" s="2">
        <v>115.4726192</v>
      </c>
      <c r="W202" s="2">
        <v>115.941827</v>
      </c>
      <c r="X202" s="2">
        <v>116.5199581</v>
      </c>
      <c r="Y202" s="2">
        <v>117.1795626</v>
      </c>
      <c r="Z202" s="2">
        <v>117.89151889999999</v>
      </c>
      <c r="AA202" s="2">
        <v>112.774264</v>
      </c>
      <c r="AB202" s="2">
        <v>107.6433983</v>
      </c>
      <c r="AC202" s="2">
        <v>102.5263143</v>
      </c>
      <c r="AD202" s="2">
        <v>97.430017179999894</v>
      </c>
      <c r="AE202" s="2">
        <v>92.358807549999995</v>
      </c>
      <c r="AF202" s="2">
        <v>87.301241680000004</v>
      </c>
      <c r="AG202" s="2">
        <v>82.267982979999999</v>
      </c>
      <c r="AH202" s="2">
        <v>77.296280269999997</v>
      </c>
      <c r="AI202" s="2">
        <v>72.416198440000002</v>
      </c>
      <c r="AJ202" s="2">
        <v>67.653823419999995</v>
      </c>
      <c r="AK202" s="2">
        <v>63.022207049999999</v>
      </c>
      <c r="AL202" s="2">
        <v>58.539099010000001</v>
      </c>
      <c r="AM202" s="2">
        <v>54.225934860000002</v>
      </c>
      <c r="AN202" s="2">
        <v>50.09790529</v>
      </c>
      <c r="AO202" s="2">
        <v>46.165733039999999</v>
      </c>
      <c r="AP202" s="2">
        <v>42.439563999999997</v>
      </c>
      <c r="AQ202" s="2">
        <v>38.92173734</v>
      </c>
      <c r="AR202" s="2">
        <v>35.612268489999998</v>
      </c>
      <c r="AS202" s="2">
        <v>32.50876847</v>
      </c>
      <c r="AT202" s="2">
        <v>29.60713836</v>
      </c>
    </row>
    <row r="203" spans="1:46" x14ac:dyDescent="0.25">
      <c r="A203" s="2" t="s">
        <v>264</v>
      </c>
      <c r="B203" s="2">
        <v>1.314874764</v>
      </c>
      <c r="C203" s="2">
        <v>1.223528467</v>
      </c>
      <c r="D203" s="2">
        <v>1.137957401</v>
      </c>
      <c r="E203" s="2">
        <v>0.97576773090000002</v>
      </c>
      <c r="F203" s="2">
        <v>0.91791372609999999</v>
      </c>
      <c r="G203" s="2">
        <v>0.86136014090000002</v>
      </c>
      <c r="H203" s="2">
        <v>0.78819389709999998</v>
      </c>
      <c r="I203" s="2">
        <v>0.71179746219999995</v>
      </c>
      <c r="J203" s="2">
        <v>0.64531013979999996</v>
      </c>
      <c r="K203" s="2">
        <v>0.58021975049999996</v>
      </c>
      <c r="L203" s="2">
        <v>0.52250244180000005</v>
      </c>
      <c r="M203" s="2">
        <v>0.47804194560000002</v>
      </c>
      <c r="N203" s="2">
        <v>0.43657806399999999</v>
      </c>
      <c r="O203" s="2">
        <v>0.39704378080000002</v>
      </c>
      <c r="P203" s="2">
        <v>0.35878759519999998</v>
      </c>
      <c r="Q203" s="2">
        <v>0.36266042129999998</v>
      </c>
      <c r="R203" s="2">
        <v>0.36469617780000002</v>
      </c>
      <c r="S203" s="2">
        <v>0.36576599809999999</v>
      </c>
      <c r="T203" s="2">
        <v>0.36636726980000001</v>
      </c>
      <c r="U203" s="2">
        <v>0.36696969419999997</v>
      </c>
      <c r="V203" s="2">
        <v>0.3674037993</v>
      </c>
      <c r="W203" s="2">
        <v>0.3683131925</v>
      </c>
      <c r="X203" s="2">
        <v>0.3695717006</v>
      </c>
      <c r="Y203" s="2">
        <v>0.37109079389999999</v>
      </c>
      <c r="Z203" s="2">
        <v>0.37277723210000002</v>
      </c>
      <c r="AA203" s="2">
        <v>0.38148898980000001</v>
      </c>
      <c r="AB203" s="2">
        <v>0.3895624727</v>
      </c>
      <c r="AC203" s="2">
        <v>0.39696792530000002</v>
      </c>
      <c r="AD203" s="2">
        <v>0.40360449949999999</v>
      </c>
      <c r="AE203" s="2">
        <v>0.40935265780000002</v>
      </c>
      <c r="AF203" s="2">
        <v>0.41400812749999999</v>
      </c>
      <c r="AG203" s="2">
        <v>0.41744730429999999</v>
      </c>
      <c r="AH203" s="2">
        <v>0.41968663049999999</v>
      </c>
      <c r="AI203" s="2">
        <v>0.42073777229999998</v>
      </c>
      <c r="AJ203" s="2">
        <v>0.42062107809999999</v>
      </c>
      <c r="AK203" s="2">
        <v>0.41930401410000001</v>
      </c>
      <c r="AL203" s="2">
        <v>0.41680425840000002</v>
      </c>
      <c r="AM203" s="2">
        <v>0.41319779950000002</v>
      </c>
      <c r="AN203" s="2">
        <v>0.40855417869999999</v>
      </c>
      <c r="AO203" s="2">
        <v>0.40294282580000002</v>
      </c>
      <c r="AP203" s="2">
        <v>0.39646316240000001</v>
      </c>
      <c r="AQ203" s="2">
        <v>0.38917701700000001</v>
      </c>
      <c r="AR203" s="2">
        <v>0.38114710489999998</v>
      </c>
      <c r="AS203" s="2">
        <v>0.37243173410000002</v>
      </c>
      <c r="AT203" s="2">
        <v>0.36308734110000002</v>
      </c>
    </row>
    <row r="204" spans="1:46" x14ac:dyDescent="0.25">
      <c r="A204" s="2" t="s">
        <v>265</v>
      </c>
      <c r="B204" s="2">
        <v>3.5694496180000002</v>
      </c>
      <c r="C204" s="2">
        <v>3.510151901</v>
      </c>
      <c r="D204" s="2">
        <v>3.4502315459999999</v>
      </c>
      <c r="E204" s="2">
        <v>3.1267633020000001</v>
      </c>
      <c r="F204" s="2">
        <v>3.1088024089999999</v>
      </c>
      <c r="G204" s="2">
        <v>3.083712427</v>
      </c>
      <c r="H204" s="2">
        <v>2.982803444</v>
      </c>
      <c r="I204" s="2">
        <v>2.847443481</v>
      </c>
      <c r="J204" s="2">
        <v>2.7288454049999999</v>
      </c>
      <c r="K204" s="2">
        <v>2.593697889</v>
      </c>
      <c r="L204" s="2">
        <v>2.8599309819999998</v>
      </c>
      <c r="M204" s="2">
        <v>3.20306808</v>
      </c>
      <c r="N204" s="2">
        <v>3.5800649039999999</v>
      </c>
      <c r="O204" s="2">
        <v>3.9837791330000001</v>
      </c>
      <c r="P204" s="2">
        <v>4.4037655420000004</v>
      </c>
      <c r="Q204" s="2">
        <v>4.4056907939999999</v>
      </c>
      <c r="R204" s="2">
        <v>4.3847427200000002</v>
      </c>
      <c r="S204" s="2">
        <v>4.3519790949999999</v>
      </c>
      <c r="T204" s="2">
        <v>4.313618677</v>
      </c>
      <c r="U204" s="2">
        <v>4.2753085569999998</v>
      </c>
      <c r="V204" s="2">
        <v>4.2324852699999997</v>
      </c>
      <c r="W204" s="2">
        <v>4.195205219</v>
      </c>
      <c r="X204" s="2">
        <v>4.1618634349999999</v>
      </c>
      <c r="Y204" s="2">
        <v>4.1313406759999998</v>
      </c>
      <c r="Z204" s="2">
        <v>4.1025124389999998</v>
      </c>
      <c r="AA204" s="2">
        <v>4.2075886369999997</v>
      </c>
      <c r="AB204" s="2">
        <v>4.3059418210000002</v>
      </c>
      <c r="AC204" s="2">
        <v>4.3971893709999996</v>
      </c>
      <c r="AD204" s="2">
        <v>4.4801574420000003</v>
      </c>
      <c r="AE204" s="2">
        <v>4.5534557339999999</v>
      </c>
      <c r="AF204" s="2">
        <v>4.6147394469999998</v>
      </c>
      <c r="AG204" s="2">
        <v>4.6625474179999999</v>
      </c>
      <c r="AH204" s="2">
        <v>4.6969762719999997</v>
      </c>
      <c r="AI204" s="2">
        <v>4.7180723120000003</v>
      </c>
      <c r="AJ204" s="2">
        <v>4.7259822189999996</v>
      </c>
      <c r="AK204" s="2">
        <v>4.7202609740000003</v>
      </c>
      <c r="AL204" s="2">
        <v>4.7010289739999997</v>
      </c>
      <c r="AM204" s="2">
        <v>4.6690689909999996</v>
      </c>
      <c r="AN204" s="2">
        <v>4.6250991590000003</v>
      </c>
      <c r="AO204" s="2">
        <v>4.5698439970000004</v>
      </c>
      <c r="AP204" s="2">
        <v>4.5043762799999998</v>
      </c>
      <c r="AQ204" s="2">
        <v>4.4293506579999997</v>
      </c>
      <c r="AR204" s="2">
        <v>4.3454384350000002</v>
      </c>
      <c r="AS204" s="2">
        <v>4.2532670430000001</v>
      </c>
      <c r="AT204" s="2">
        <v>4.1534484840000001</v>
      </c>
    </row>
    <row r="205" spans="1:46" x14ac:dyDescent="0.25">
      <c r="A205" s="2" t="s">
        <v>266</v>
      </c>
      <c r="B205" s="2">
        <v>5.2394246329999996</v>
      </c>
      <c r="C205" s="2">
        <v>5.0275041869999999</v>
      </c>
      <c r="D205" s="2">
        <v>4.821737046</v>
      </c>
      <c r="E205" s="2">
        <v>4.2634691489999996</v>
      </c>
      <c r="F205" s="2">
        <v>4.1357825110000004</v>
      </c>
      <c r="G205" s="2">
        <v>4.0020246070000001</v>
      </c>
      <c r="H205" s="2">
        <v>3.7763062430000001</v>
      </c>
      <c r="I205" s="2">
        <v>3.5166547170000002</v>
      </c>
      <c r="J205" s="2">
        <v>3.2876148879999998</v>
      </c>
      <c r="K205" s="2">
        <v>3.0482045879999999</v>
      </c>
      <c r="L205" s="2">
        <v>3.0074323650000001</v>
      </c>
      <c r="M205" s="2">
        <v>2.990778712</v>
      </c>
      <c r="N205" s="2">
        <v>2.9490833570000001</v>
      </c>
      <c r="O205" s="2">
        <v>2.879317264</v>
      </c>
      <c r="P205" s="2">
        <v>2.7795242259999999</v>
      </c>
      <c r="Q205" s="2">
        <v>2.8614292730000002</v>
      </c>
      <c r="R205" s="2">
        <v>2.9304150139999998</v>
      </c>
      <c r="S205" s="2">
        <v>2.992822361</v>
      </c>
      <c r="T205" s="2">
        <v>3.052375407</v>
      </c>
      <c r="U205" s="2">
        <v>3.1128519020000001</v>
      </c>
      <c r="V205" s="2">
        <v>3.0801536239999998</v>
      </c>
      <c r="W205" s="2">
        <v>3.0514651279999998</v>
      </c>
      <c r="X205" s="2">
        <v>3.0256134970000002</v>
      </c>
      <c r="Y205" s="2">
        <v>3.0017808590000001</v>
      </c>
      <c r="Z205" s="2">
        <v>2.9791470430000002</v>
      </c>
      <c r="AA205" s="2">
        <v>3.0535528919999999</v>
      </c>
      <c r="AB205" s="2">
        <v>3.1230049329999998</v>
      </c>
      <c r="AC205" s="2">
        <v>3.1872362139999999</v>
      </c>
      <c r="AD205" s="2">
        <v>3.2454071569999998</v>
      </c>
      <c r="AE205" s="2">
        <v>3.2965233729999999</v>
      </c>
      <c r="AF205" s="2">
        <v>3.3389020720000002</v>
      </c>
      <c r="AG205" s="2">
        <v>3.3715032069999999</v>
      </c>
      <c r="AH205" s="2">
        <v>3.3944146979999998</v>
      </c>
      <c r="AI205" s="2">
        <v>3.4076876239999998</v>
      </c>
      <c r="AJ205" s="2">
        <v>3.4114451180000001</v>
      </c>
      <c r="AK205" s="2">
        <v>3.4053828510000002</v>
      </c>
      <c r="AL205" s="2">
        <v>3.3896045629999998</v>
      </c>
      <c r="AM205" s="2">
        <v>3.3646907640000001</v>
      </c>
      <c r="AN205" s="2">
        <v>3.331173808</v>
      </c>
      <c r="AO205" s="2">
        <v>3.2895891669999999</v>
      </c>
      <c r="AP205" s="2">
        <v>3.2407214099999999</v>
      </c>
      <c r="AQ205" s="2">
        <v>3.1850524760000001</v>
      </c>
      <c r="AR205" s="2">
        <v>3.1230749869999999</v>
      </c>
      <c r="AS205" s="2">
        <v>3.055248754</v>
      </c>
      <c r="AT205" s="2">
        <v>2.9820213180000001</v>
      </c>
    </row>
    <row r="206" spans="1:46" x14ac:dyDescent="0.25">
      <c r="A206" s="2" t="s">
        <v>267</v>
      </c>
      <c r="B206" s="2">
        <v>0.36666188119999998</v>
      </c>
      <c r="C206" s="2">
        <v>0.44180516120000002</v>
      </c>
      <c r="D206" s="2">
        <v>0.53273762400000002</v>
      </c>
      <c r="E206" s="2">
        <v>0.59310608350000005</v>
      </c>
      <c r="F206" s="2">
        <v>0.72563632820000001</v>
      </c>
      <c r="G206" s="2">
        <v>0.8808510732</v>
      </c>
      <c r="H206" s="2">
        <v>1.0426668670000001</v>
      </c>
      <c r="I206" s="2">
        <v>1.2180298430000001</v>
      </c>
      <c r="J206" s="2">
        <v>1.428410875</v>
      </c>
      <c r="K206" s="2">
        <v>1.661324558</v>
      </c>
      <c r="L206" s="2">
        <v>1.876934549</v>
      </c>
      <c r="M206" s="2">
        <v>2.154396475</v>
      </c>
      <c r="N206" s="2">
        <v>2.4684273449999998</v>
      </c>
      <c r="O206" s="2">
        <v>2.8164084759999999</v>
      </c>
      <c r="P206" s="2">
        <v>3.1929598979999998</v>
      </c>
      <c r="Q206" s="2">
        <v>3.5420648510000001</v>
      </c>
      <c r="R206" s="2">
        <v>3.909199267</v>
      </c>
      <c r="S206" s="2">
        <v>4.3028888370000002</v>
      </c>
      <c r="T206" s="2">
        <v>4.7301358240000004</v>
      </c>
      <c r="U206" s="2">
        <v>5.199807184</v>
      </c>
      <c r="V206" s="2">
        <v>5.4127704310000002</v>
      </c>
      <c r="W206" s="2">
        <v>5.6417276110000003</v>
      </c>
      <c r="X206" s="2">
        <v>5.8858931029999999</v>
      </c>
      <c r="Y206" s="2">
        <v>6.1448687919999996</v>
      </c>
      <c r="Z206" s="2">
        <v>6.4180121310000002</v>
      </c>
      <c r="AA206" s="2">
        <v>6.9732839599999998</v>
      </c>
      <c r="AB206" s="2">
        <v>7.560225312</v>
      </c>
      <c r="AC206" s="2">
        <v>8.1792489620000008</v>
      </c>
      <c r="AD206" s="2">
        <v>8.8290200900000002</v>
      </c>
      <c r="AE206" s="2">
        <v>9.5071584970000007</v>
      </c>
      <c r="AF206" s="2">
        <v>10.20837762</v>
      </c>
      <c r="AG206" s="2">
        <v>10.92804299</v>
      </c>
      <c r="AH206" s="2">
        <v>11.664251739999999</v>
      </c>
      <c r="AI206" s="2">
        <v>12.414591039999999</v>
      </c>
      <c r="AJ206" s="2">
        <v>13.1764758</v>
      </c>
      <c r="AK206" s="2">
        <v>13.945135629999999</v>
      </c>
      <c r="AL206" s="2">
        <v>14.71666922</v>
      </c>
      <c r="AM206" s="2">
        <v>15.488780269999999</v>
      </c>
      <c r="AN206" s="2">
        <v>16.2588154</v>
      </c>
      <c r="AO206" s="2">
        <v>17.023971759999998</v>
      </c>
      <c r="AP206" s="2">
        <v>17.782659949999999</v>
      </c>
      <c r="AQ206" s="2">
        <v>18.531718619999999</v>
      </c>
      <c r="AR206" s="2">
        <v>19.26788225</v>
      </c>
      <c r="AS206" s="2">
        <v>19.98752898</v>
      </c>
      <c r="AT206" s="2">
        <v>20.686777079999999</v>
      </c>
    </row>
    <row r="207" spans="1:46" x14ac:dyDescent="0.25">
      <c r="A207" s="2" t="s">
        <v>268</v>
      </c>
      <c r="B207" s="2">
        <v>8.2498923299999999E-2</v>
      </c>
      <c r="C207" s="2">
        <v>0.10443157560000001</v>
      </c>
      <c r="D207" s="2">
        <v>0.13229180509999999</v>
      </c>
      <c r="E207" s="2">
        <v>0.15472855830000001</v>
      </c>
      <c r="F207" s="2">
        <v>0.19887291739999999</v>
      </c>
      <c r="G207" s="2">
        <v>0.25361658050000002</v>
      </c>
      <c r="H207" s="2">
        <v>0.31538370840000002</v>
      </c>
      <c r="I207" s="2">
        <v>0.38705273350000002</v>
      </c>
      <c r="J207" s="2">
        <v>0.47685230379999999</v>
      </c>
      <c r="K207" s="2">
        <v>0.58264463160000002</v>
      </c>
      <c r="L207" s="2">
        <v>0.67923431000000001</v>
      </c>
      <c r="M207" s="2">
        <v>0.8044838661</v>
      </c>
      <c r="N207" s="2">
        <v>0.95111554529999998</v>
      </c>
      <c r="O207" s="2">
        <v>1.119772496</v>
      </c>
      <c r="P207" s="2">
        <v>1.3099322659999999</v>
      </c>
      <c r="Q207" s="2">
        <v>1.44581527</v>
      </c>
      <c r="R207" s="2">
        <v>1.587614404</v>
      </c>
      <c r="S207" s="2">
        <v>1.738674447</v>
      </c>
      <c r="T207" s="2">
        <v>1.9016591599999999</v>
      </c>
      <c r="U207" s="2">
        <v>2.0799228740000002</v>
      </c>
      <c r="V207" s="2">
        <v>2.2167162440000001</v>
      </c>
      <c r="W207" s="2">
        <v>2.3655553509999998</v>
      </c>
      <c r="X207" s="2">
        <v>2.5267593129999999</v>
      </c>
      <c r="Y207" s="2">
        <v>2.7008136720000002</v>
      </c>
      <c r="Z207" s="2">
        <v>2.8881054590000002</v>
      </c>
      <c r="AA207" s="2">
        <v>3.250271235</v>
      </c>
      <c r="AB207" s="2">
        <v>3.649948465</v>
      </c>
      <c r="AC207" s="2">
        <v>4.0901116330000002</v>
      </c>
      <c r="AD207" s="2">
        <v>4.5730292480000001</v>
      </c>
      <c r="AE207" s="2">
        <v>5.1004905620000001</v>
      </c>
      <c r="AF207" s="2">
        <v>5.6726721060000003</v>
      </c>
      <c r="AG207" s="2">
        <v>6.2898905589999998</v>
      </c>
      <c r="AH207" s="2">
        <v>6.9538820250000004</v>
      </c>
      <c r="AI207" s="2">
        <v>7.6660666710000003</v>
      </c>
      <c r="AJ207" s="2">
        <v>8.427702236</v>
      </c>
      <c r="AK207" s="2">
        <v>9.2385198670000008</v>
      </c>
      <c r="AL207" s="2">
        <v>10.098547740000001</v>
      </c>
      <c r="AM207" s="2">
        <v>11.00870802</v>
      </c>
      <c r="AN207" s="2">
        <v>11.96954867</v>
      </c>
      <c r="AO207" s="2">
        <v>12.9813394</v>
      </c>
      <c r="AP207" s="2">
        <v>14.045107850000001</v>
      </c>
      <c r="AQ207" s="2">
        <v>15.16050933</v>
      </c>
      <c r="AR207" s="2">
        <v>16.326828030000001</v>
      </c>
      <c r="AS207" s="2">
        <v>17.54270988</v>
      </c>
      <c r="AT207" s="2">
        <v>18.806160980000001</v>
      </c>
    </row>
    <row r="208" spans="1:46" x14ac:dyDescent="0.25">
      <c r="A208" s="2" t="s">
        <v>269</v>
      </c>
      <c r="B208" s="2">
        <v>4.6250390289999999</v>
      </c>
      <c r="C208" s="2">
        <v>4.7219808619999997</v>
      </c>
      <c r="D208" s="2">
        <v>4.823824041</v>
      </c>
      <c r="E208" s="2">
        <v>4.5490841450000001</v>
      </c>
      <c r="F208" s="2">
        <v>4.7134570179999997</v>
      </c>
      <c r="G208" s="2">
        <v>4.8484436620000002</v>
      </c>
      <c r="H208" s="2">
        <v>4.8632748000000001</v>
      </c>
      <c r="I208" s="2">
        <v>4.814249663</v>
      </c>
      <c r="J208" s="2">
        <v>4.7842666129999998</v>
      </c>
      <c r="K208" s="2">
        <v>4.7153332680000002</v>
      </c>
      <c r="L208" s="2">
        <v>4.734634088</v>
      </c>
      <c r="M208" s="2">
        <v>4.827104759</v>
      </c>
      <c r="N208" s="2">
        <v>4.9094946879999997</v>
      </c>
      <c r="O208" s="2">
        <v>4.9691845069999996</v>
      </c>
      <c r="P208" s="2">
        <v>4.9941167640000002</v>
      </c>
      <c r="Q208" s="2">
        <v>5.0020955850000002</v>
      </c>
      <c r="R208" s="2">
        <v>4.9844074540000003</v>
      </c>
      <c r="S208" s="2">
        <v>4.9535449089999997</v>
      </c>
      <c r="T208" s="2">
        <v>4.9165429759999997</v>
      </c>
      <c r="U208" s="2">
        <v>4.87981905</v>
      </c>
      <c r="V208" s="2">
        <v>4.873048797</v>
      </c>
      <c r="W208" s="2">
        <v>4.8725683550000003</v>
      </c>
      <c r="X208" s="2">
        <v>4.8766644110000001</v>
      </c>
      <c r="Y208" s="2">
        <v>4.8841364460000003</v>
      </c>
      <c r="Z208" s="2">
        <v>4.8937342499999996</v>
      </c>
      <c r="AA208" s="2">
        <v>5.0548766680000004</v>
      </c>
      <c r="AB208" s="2">
        <v>5.2100431159999996</v>
      </c>
      <c r="AC208" s="2">
        <v>5.3586250690000004</v>
      </c>
      <c r="AD208" s="2">
        <v>5.4990265220000003</v>
      </c>
      <c r="AE208" s="2">
        <v>5.6293390790000002</v>
      </c>
      <c r="AF208" s="2">
        <v>5.7464120850000002</v>
      </c>
      <c r="AG208" s="2">
        <v>5.8481135980000003</v>
      </c>
      <c r="AH208" s="2">
        <v>5.9342201609999998</v>
      </c>
      <c r="AI208" s="2">
        <v>6.0044406090000004</v>
      </c>
      <c r="AJ208" s="2">
        <v>6.0586068239999999</v>
      </c>
      <c r="AK208" s="2">
        <v>6.0957845539999997</v>
      </c>
      <c r="AL208" s="2">
        <v>6.1157505089999997</v>
      </c>
      <c r="AM208" s="2">
        <v>6.1191460050000002</v>
      </c>
      <c r="AN208" s="2">
        <v>6.1065492299999997</v>
      </c>
      <c r="AO208" s="2">
        <v>6.0785671370000003</v>
      </c>
      <c r="AP208" s="2">
        <v>6.0362944540000001</v>
      </c>
      <c r="AQ208" s="2">
        <v>5.9802970369999997</v>
      </c>
      <c r="AR208" s="2">
        <v>5.9111830339999996</v>
      </c>
      <c r="AS208" s="2">
        <v>5.8295213239999999</v>
      </c>
      <c r="AT208" s="2">
        <v>5.7358790989999999</v>
      </c>
    </row>
    <row r="209" spans="1:46" x14ac:dyDescent="0.25">
      <c r="A209" s="2" t="s">
        <v>270</v>
      </c>
      <c r="B209" s="2">
        <v>1.4628668890000001</v>
      </c>
      <c r="C209" s="2">
        <v>1.5702636130000001</v>
      </c>
      <c r="D209" s="2">
        <v>1.6846190640000001</v>
      </c>
      <c r="E209" s="2">
        <v>1.6661662150000001</v>
      </c>
      <c r="F209" s="2">
        <v>1.8077928139999999</v>
      </c>
      <c r="G209" s="2">
        <v>1.9563544450000001</v>
      </c>
      <c r="H209" s="2">
        <v>2.0644430620000001</v>
      </c>
      <c r="I209" s="2">
        <v>2.149930962</v>
      </c>
      <c r="J209" s="2">
        <v>2.2476363410000002</v>
      </c>
      <c r="K209" s="2">
        <v>2.3304020580000002</v>
      </c>
      <c r="L209" s="2">
        <v>2.4677782399999999</v>
      </c>
      <c r="M209" s="2">
        <v>2.63677194</v>
      </c>
      <c r="N209" s="2">
        <v>2.7893277460000001</v>
      </c>
      <c r="O209" s="2">
        <v>2.9094048699999999</v>
      </c>
      <c r="P209" s="2">
        <v>2.97866206</v>
      </c>
      <c r="Q209" s="2">
        <v>3.1272570640000001</v>
      </c>
      <c r="R209" s="2">
        <v>3.2651217859999999</v>
      </c>
      <c r="S209" s="2">
        <v>3.398553943</v>
      </c>
      <c r="T209" s="2">
        <v>3.531346944</v>
      </c>
      <c r="U209" s="2">
        <v>3.6676579789999999</v>
      </c>
      <c r="V209" s="2">
        <v>3.7232513030000001</v>
      </c>
      <c r="W209" s="2">
        <v>3.7826837119999999</v>
      </c>
      <c r="X209" s="2">
        <v>3.8446739000000001</v>
      </c>
      <c r="Y209" s="2">
        <v>3.9082501330000001</v>
      </c>
      <c r="Z209" s="2">
        <v>3.97232517</v>
      </c>
      <c r="AA209" s="2">
        <v>4.2020727779999998</v>
      </c>
      <c r="AB209" s="2">
        <v>4.4354394819999996</v>
      </c>
      <c r="AC209" s="2">
        <v>4.6718049930000003</v>
      </c>
      <c r="AD209" s="2">
        <v>4.9096069279999996</v>
      </c>
      <c r="AE209" s="2">
        <v>5.1468485629999998</v>
      </c>
      <c r="AF209" s="2">
        <v>5.3801853419999999</v>
      </c>
      <c r="AG209" s="2">
        <v>5.6069423780000003</v>
      </c>
      <c r="AH209" s="2">
        <v>5.8260877300000002</v>
      </c>
      <c r="AI209" s="2">
        <v>6.0364576239999996</v>
      </c>
      <c r="AJ209" s="2">
        <v>6.2369417650000001</v>
      </c>
      <c r="AK209" s="2">
        <v>6.4255578409999998</v>
      </c>
      <c r="AL209" s="2">
        <v>6.6009463310000003</v>
      </c>
      <c r="AM209" s="2">
        <v>6.7626246959999996</v>
      </c>
      <c r="AN209" s="2">
        <v>6.9100483690000001</v>
      </c>
      <c r="AO209" s="2">
        <v>7.0427104150000002</v>
      </c>
      <c r="AP209" s="2">
        <v>7.1606914579999996</v>
      </c>
      <c r="AQ209" s="2">
        <v>7.2634956319999997</v>
      </c>
      <c r="AR209" s="2">
        <v>7.3506892810000002</v>
      </c>
      <c r="AS209" s="2">
        <v>7.4218051110000003</v>
      </c>
      <c r="AT209" s="2">
        <v>7.476387345</v>
      </c>
    </row>
    <row r="210" spans="1:46" x14ac:dyDescent="0.25">
      <c r="A210" s="2" t="s">
        <v>298</v>
      </c>
      <c r="B210" s="2">
        <v>117.9199292</v>
      </c>
      <c r="C210" s="2">
        <v>121.1434363</v>
      </c>
      <c r="D210" s="2">
        <v>124.3911707</v>
      </c>
      <c r="E210" s="2">
        <v>117.75582679999999</v>
      </c>
      <c r="F210" s="2">
        <v>122.29390170000001</v>
      </c>
      <c r="G210" s="2">
        <v>125.5361162</v>
      </c>
      <c r="H210" s="2">
        <v>125.65529239999999</v>
      </c>
      <c r="I210" s="2">
        <v>124.1226444</v>
      </c>
      <c r="J210" s="2">
        <v>123.08163399999999</v>
      </c>
      <c r="K210" s="2">
        <v>121.0405828</v>
      </c>
      <c r="L210" s="2">
        <v>118.8709999</v>
      </c>
      <c r="M210" s="2">
        <v>118.5945325</v>
      </c>
      <c r="N210" s="2">
        <v>118.0957646</v>
      </c>
      <c r="O210" s="2">
        <v>117.0975802</v>
      </c>
      <c r="P210" s="2">
        <v>115.35809570000001</v>
      </c>
      <c r="Q210" s="2">
        <v>116.0418923</v>
      </c>
      <c r="R210" s="2">
        <v>116.1289766</v>
      </c>
      <c r="S210" s="2">
        <v>115.9039707</v>
      </c>
      <c r="T210" s="2">
        <v>115.5282466</v>
      </c>
      <c r="U210" s="2">
        <v>115.15141</v>
      </c>
      <c r="V210" s="2">
        <v>115.4726192</v>
      </c>
      <c r="W210" s="2">
        <v>115.941827</v>
      </c>
      <c r="X210" s="2">
        <v>116.5199581</v>
      </c>
      <c r="Y210" s="2">
        <v>117.1795626</v>
      </c>
      <c r="Z210" s="2">
        <v>117.89151889999999</v>
      </c>
      <c r="AA210" s="2">
        <v>112.774264</v>
      </c>
      <c r="AB210" s="2">
        <v>107.6433983</v>
      </c>
      <c r="AC210" s="2">
        <v>102.5263143</v>
      </c>
      <c r="AD210" s="2">
        <v>97.430017179999894</v>
      </c>
      <c r="AE210" s="2">
        <v>92.358807549999995</v>
      </c>
      <c r="AF210" s="2">
        <v>87.301241680000004</v>
      </c>
      <c r="AG210" s="2">
        <v>82.267982979999999</v>
      </c>
      <c r="AH210" s="2">
        <v>77.296280269999997</v>
      </c>
      <c r="AI210" s="2">
        <v>72.416198440000002</v>
      </c>
      <c r="AJ210" s="2">
        <v>67.653823419999995</v>
      </c>
      <c r="AK210" s="2">
        <v>63.022207049999999</v>
      </c>
      <c r="AL210" s="2">
        <v>58.539099010000001</v>
      </c>
      <c r="AM210" s="2">
        <v>54.225934860000002</v>
      </c>
      <c r="AN210" s="2">
        <v>50.09790529</v>
      </c>
      <c r="AO210" s="2">
        <v>46.165733039999999</v>
      </c>
      <c r="AP210" s="2">
        <v>42.439563999999997</v>
      </c>
      <c r="AQ210" s="2">
        <v>38.92173734</v>
      </c>
      <c r="AR210" s="2">
        <v>35.612268489999998</v>
      </c>
      <c r="AS210" s="2">
        <v>32.50876847</v>
      </c>
      <c r="AT210" s="2">
        <v>29.60713836</v>
      </c>
    </row>
    <row r="211" spans="1:46" customFormat="1" x14ac:dyDescent="0.25">
      <c r="A211" t="s">
        <v>299</v>
      </c>
      <c r="B211">
        <v>1.314874764</v>
      </c>
      <c r="C211">
        <v>1.223528467</v>
      </c>
      <c r="D211">
        <v>1.137957401</v>
      </c>
      <c r="E211">
        <v>0.97576773090000002</v>
      </c>
      <c r="F211">
        <v>0.91791372609999999</v>
      </c>
      <c r="G211">
        <v>0.86136014090000002</v>
      </c>
      <c r="H211">
        <v>0.78819389709999998</v>
      </c>
      <c r="I211">
        <v>0.71179746219999995</v>
      </c>
      <c r="J211">
        <v>0.64531013979999996</v>
      </c>
      <c r="K211">
        <v>0.58021975049999996</v>
      </c>
      <c r="L211">
        <v>0.52250244180000005</v>
      </c>
      <c r="M211">
        <v>0.47804194560000002</v>
      </c>
      <c r="N211">
        <v>0.43657806399999999</v>
      </c>
      <c r="O211">
        <v>0.39704378080000002</v>
      </c>
      <c r="P211">
        <v>0.35878759519999998</v>
      </c>
      <c r="Q211">
        <v>0.36266042129999998</v>
      </c>
      <c r="R211">
        <v>0.36469617780000002</v>
      </c>
      <c r="S211">
        <v>0.36576599809999999</v>
      </c>
      <c r="T211">
        <v>0.36636726980000001</v>
      </c>
      <c r="U211">
        <v>0.36696969419999997</v>
      </c>
      <c r="V211">
        <v>0.3674037993</v>
      </c>
      <c r="W211">
        <v>0.3683131925</v>
      </c>
      <c r="X211">
        <v>0.3695717006</v>
      </c>
      <c r="Y211">
        <v>0.37109079389999999</v>
      </c>
      <c r="Z211">
        <v>0.37277723210000002</v>
      </c>
      <c r="AA211">
        <v>0.38148898980000001</v>
      </c>
      <c r="AB211">
        <v>0.3895624727</v>
      </c>
      <c r="AC211">
        <v>0.39696792530000002</v>
      </c>
      <c r="AD211">
        <v>0.40360449949999999</v>
      </c>
      <c r="AE211">
        <v>0.40935265780000002</v>
      </c>
      <c r="AF211">
        <v>0.41400812749999999</v>
      </c>
      <c r="AG211">
        <v>0.41744730429999999</v>
      </c>
      <c r="AH211">
        <v>0.41968663049999999</v>
      </c>
      <c r="AI211">
        <v>0.42073777229999998</v>
      </c>
      <c r="AJ211">
        <v>0.42062107809999999</v>
      </c>
      <c r="AK211">
        <v>0.41930401410000001</v>
      </c>
      <c r="AL211">
        <v>0.41680425840000002</v>
      </c>
      <c r="AM211">
        <v>0.41319779950000002</v>
      </c>
      <c r="AN211">
        <v>0.40855417869999999</v>
      </c>
      <c r="AO211">
        <v>0.40294282580000002</v>
      </c>
      <c r="AP211">
        <v>0.39646316240000001</v>
      </c>
      <c r="AQ211">
        <v>0.38917701700000001</v>
      </c>
      <c r="AR211">
        <v>0.38114710489999998</v>
      </c>
      <c r="AS211">
        <v>0.37243173410000002</v>
      </c>
      <c r="AT211">
        <v>0.36308734110000002</v>
      </c>
    </row>
    <row r="212" spans="1:46" customFormat="1" x14ac:dyDescent="0.25">
      <c r="A212" t="s">
        <v>300</v>
      </c>
      <c r="B212">
        <v>3.5694496180000002</v>
      </c>
      <c r="C212">
        <v>3.510151901</v>
      </c>
      <c r="D212">
        <v>3.4502315459999999</v>
      </c>
      <c r="E212">
        <v>3.1267633020000001</v>
      </c>
      <c r="F212">
        <v>3.1088024089999999</v>
      </c>
      <c r="G212">
        <v>3.083712427</v>
      </c>
      <c r="H212">
        <v>2.982803444</v>
      </c>
      <c r="I212">
        <v>2.847443481</v>
      </c>
      <c r="J212">
        <v>2.7288454049999999</v>
      </c>
      <c r="K212">
        <v>2.593697889</v>
      </c>
      <c r="L212">
        <v>2.8599309819999998</v>
      </c>
      <c r="M212">
        <v>3.20306808</v>
      </c>
      <c r="N212">
        <v>3.5800649039999999</v>
      </c>
      <c r="O212">
        <v>3.9837791330000001</v>
      </c>
      <c r="P212">
        <v>4.4037655420000004</v>
      </c>
      <c r="Q212">
        <v>4.4056907939999999</v>
      </c>
      <c r="R212">
        <v>4.3847427200000002</v>
      </c>
      <c r="S212">
        <v>4.3519790949999999</v>
      </c>
      <c r="T212">
        <v>4.313618677</v>
      </c>
      <c r="U212">
        <v>4.2753085569999998</v>
      </c>
      <c r="V212">
        <v>4.2324852699999997</v>
      </c>
      <c r="W212">
        <v>4.195205219</v>
      </c>
      <c r="X212">
        <v>4.1618634349999999</v>
      </c>
      <c r="Y212">
        <v>4.1313406759999998</v>
      </c>
      <c r="Z212">
        <v>4.1025124389999998</v>
      </c>
      <c r="AA212">
        <v>4.2075886369999997</v>
      </c>
      <c r="AB212">
        <v>4.3059418210000002</v>
      </c>
      <c r="AC212">
        <v>4.3971893709999996</v>
      </c>
      <c r="AD212">
        <v>4.4801574420000003</v>
      </c>
      <c r="AE212">
        <v>4.5534557339999999</v>
      </c>
      <c r="AF212">
        <v>4.6147394469999998</v>
      </c>
      <c r="AG212">
        <v>4.6625474179999999</v>
      </c>
      <c r="AH212">
        <v>4.6969762719999997</v>
      </c>
      <c r="AI212">
        <v>4.7180723120000003</v>
      </c>
      <c r="AJ212">
        <v>4.7259822189999996</v>
      </c>
      <c r="AK212">
        <v>4.7202609740000003</v>
      </c>
      <c r="AL212">
        <v>4.7010289739999997</v>
      </c>
      <c r="AM212">
        <v>4.6690689909999996</v>
      </c>
      <c r="AN212">
        <v>4.6250991590000003</v>
      </c>
      <c r="AO212">
        <v>4.5698439970000004</v>
      </c>
      <c r="AP212">
        <v>4.5043762799999998</v>
      </c>
      <c r="AQ212">
        <v>4.4293506579999997</v>
      </c>
      <c r="AR212">
        <v>4.3454384350000002</v>
      </c>
      <c r="AS212">
        <v>4.2532670430000001</v>
      </c>
      <c r="AT212">
        <v>4.1534484840000001</v>
      </c>
    </row>
    <row r="213" spans="1:46" customFormat="1" x14ac:dyDescent="0.25">
      <c r="A213" t="s">
        <v>301</v>
      </c>
      <c r="B213">
        <v>5.2394246329999996</v>
      </c>
      <c r="C213">
        <v>5.0275041869999999</v>
      </c>
      <c r="D213">
        <v>4.821737046</v>
      </c>
      <c r="E213">
        <v>4.2634691489999996</v>
      </c>
      <c r="F213">
        <v>4.1357825110000004</v>
      </c>
      <c r="G213">
        <v>4.0020246070000001</v>
      </c>
      <c r="H213">
        <v>3.7763062430000001</v>
      </c>
      <c r="I213">
        <v>3.5166547170000002</v>
      </c>
      <c r="J213">
        <v>3.2876148879999998</v>
      </c>
      <c r="K213">
        <v>3.0482045879999999</v>
      </c>
      <c r="L213">
        <v>3.0074323650000001</v>
      </c>
      <c r="M213">
        <v>2.990778712</v>
      </c>
      <c r="N213">
        <v>2.9490833570000001</v>
      </c>
      <c r="O213">
        <v>2.879317264</v>
      </c>
      <c r="P213">
        <v>2.7795242259999999</v>
      </c>
      <c r="Q213">
        <v>2.8614292730000002</v>
      </c>
      <c r="R213">
        <v>2.9304150139999998</v>
      </c>
      <c r="S213">
        <v>2.992822361</v>
      </c>
      <c r="T213">
        <v>3.052375407</v>
      </c>
      <c r="U213">
        <v>3.1128519020000001</v>
      </c>
      <c r="V213">
        <v>3.0801536239999998</v>
      </c>
      <c r="W213">
        <v>3.0514651279999998</v>
      </c>
      <c r="X213">
        <v>3.0256134970000002</v>
      </c>
      <c r="Y213">
        <v>3.0017808590000001</v>
      </c>
      <c r="Z213">
        <v>2.9791470430000002</v>
      </c>
      <c r="AA213">
        <v>3.0535528919999999</v>
      </c>
      <c r="AB213">
        <v>3.1230049329999998</v>
      </c>
      <c r="AC213">
        <v>3.1872362139999999</v>
      </c>
      <c r="AD213">
        <v>3.2454071569999998</v>
      </c>
      <c r="AE213">
        <v>3.2965233729999999</v>
      </c>
      <c r="AF213">
        <v>3.3389020720000002</v>
      </c>
      <c r="AG213">
        <v>3.3715032069999999</v>
      </c>
      <c r="AH213">
        <v>3.3944146979999998</v>
      </c>
      <c r="AI213">
        <v>3.4076876239999998</v>
      </c>
      <c r="AJ213">
        <v>3.4114451180000001</v>
      </c>
      <c r="AK213">
        <v>3.4053828510000002</v>
      </c>
      <c r="AL213">
        <v>3.3896045629999998</v>
      </c>
      <c r="AM213">
        <v>3.3646907640000001</v>
      </c>
      <c r="AN213">
        <v>3.331173808</v>
      </c>
      <c r="AO213">
        <v>3.2895891669999999</v>
      </c>
      <c r="AP213">
        <v>3.2407214099999999</v>
      </c>
      <c r="AQ213">
        <v>3.1850524760000001</v>
      </c>
      <c r="AR213">
        <v>3.1230749869999999</v>
      </c>
      <c r="AS213">
        <v>3.055248754</v>
      </c>
      <c r="AT213">
        <v>2.9820213180000001</v>
      </c>
    </row>
    <row r="214" spans="1:46" customFormat="1" x14ac:dyDescent="0.25">
      <c r="A214" t="s">
        <v>302</v>
      </c>
      <c r="B214">
        <v>0.36666188119999998</v>
      </c>
      <c r="C214">
        <v>0.44180516120000002</v>
      </c>
      <c r="D214">
        <v>0.53273762400000002</v>
      </c>
      <c r="E214">
        <v>0.59310608350000005</v>
      </c>
      <c r="F214">
        <v>0.72563632820000001</v>
      </c>
      <c r="G214">
        <v>0.8808510732</v>
      </c>
      <c r="H214">
        <v>1.0426668670000001</v>
      </c>
      <c r="I214">
        <v>1.2180298430000001</v>
      </c>
      <c r="J214">
        <v>1.428410875</v>
      </c>
      <c r="K214">
        <v>1.661324558</v>
      </c>
      <c r="L214">
        <v>1.876934549</v>
      </c>
      <c r="M214">
        <v>2.154396475</v>
      </c>
      <c r="N214">
        <v>2.4684273449999998</v>
      </c>
      <c r="O214">
        <v>2.8164084759999999</v>
      </c>
      <c r="P214">
        <v>3.1929598979999998</v>
      </c>
      <c r="Q214">
        <v>3.5420648510000001</v>
      </c>
      <c r="R214">
        <v>3.909199267</v>
      </c>
      <c r="S214">
        <v>4.3028888370000002</v>
      </c>
      <c r="T214">
        <v>4.7301358240000004</v>
      </c>
      <c r="U214">
        <v>5.199807184</v>
      </c>
      <c r="V214">
        <v>5.4127704310000002</v>
      </c>
      <c r="W214">
        <v>5.6417276110000003</v>
      </c>
      <c r="X214">
        <v>5.8858931029999999</v>
      </c>
      <c r="Y214">
        <v>6.1448687919999996</v>
      </c>
      <c r="Z214">
        <v>6.4180121310000002</v>
      </c>
      <c r="AA214">
        <v>6.9732839599999998</v>
      </c>
      <c r="AB214">
        <v>7.560225312</v>
      </c>
      <c r="AC214">
        <v>8.1792489620000008</v>
      </c>
      <c r="AD214">
        <v>8.8290200900000002</v>
      </c>
      <c r="AE214">
        <v>9.5071584970000007</v>
      </c>
      <c r="AF214">
        <v>10.20837762</v>
      </c>
      <c r="AG214">
        <v>10.92804299</v>
      </c>
      <c r="AH214">
        <v>11.664251739999999</v>
      </c>
      <c r="AI214">
        <v>12.414591039999999</v>
      </c>
      <c r="AJ214">
        <v>13.1764758</v>
      </c>
      <c r="AK214">
        <v>13.945135629999999</v>
      </c>
      <c r="AL214">
        <v>14.71666922</v>
      </c>
      <c r="AM214">
        <v>15.488780269999999</v>
      </c>
      <c r="AN214">
        <v>16.2588154</v>
      </c>
      <c r="AO214">
        <v>17.023971759999998</v>
      </c>
      <c r="AP214">
        <v>17.782659949999999</v>
      </c>
      <c r="AQ214">
        <v>18.531718619999999</v>
      </c>
      <c r="AR214">
        <v>19.26788225</v>
      </c>
      <c r="AS214">
        <v>19.98752898</v>
      </c>
      <c r="AT214">
        <v>20.686777079999999</v>
      </c>
    </row>
    <row r="215" spans="1:46" customFormat="1" x14ac:dyDescent="0.25">
      <c r="A215" t="s">
        <v>303</v>
      </c>
      <c r="B215">
        <v>8.2498923299999999E-2</v>
      </c>
      <c r="C215">
        <v>0.10443157560000001</v>
      </c>
      <c r="D215">
        <v>0.13229180509999999</v>
      </c>
      <c r="E215">
        <v>0.15472855830000001</v>
      </c>
      <c r="F215">
        <v>0.19887291739999999</v>
      </c>
      <c r="G215">
        <v>0.25361658050000002</v>
      </c>
      <c r="H215">
        <v>0.31538370840000002</v>
      </c>
      <c r="I215">
        <v>0.38705273350000002</v>
      </c>
      <c r="J215">
        <v>0.47685230379999999</v>
      </c>
      <c r="K215">
        <v>0.58264463160000002</v>
      </c>
      <c r="L215">
        <v>0.67923431000000001</v>
      </c>
      <c r="M215">
        <v>0.8044838661</v>
      </c>
      <c r="N215">
        <v>0.95111554529999998</v>
      </c>
      <c r="O215">
        <v>1.119772496</v>
      </c>
      <c r="P215">
        <v>1.3099322659999999</v>
      </c>
      <c r="Q215">
        <v>1.44581527</v>
      </c>
      <c r="R215">
        <v>1.587614404</v>
      </c>
      <c r="S215">
        <v>1.738674447</v>
      </c>
      <c r="T215">
        <v>1.9016591599999999</v>
      </c>
      <c r="U215">
        <v>2.0799228740000002</v>
      </c>
      <c r="V215">
        <v>2.2167162440000001</v>
      </c>
      <c r="W215">
        <v>2.3655553509999998</v>
      </c>
      <c r="X215">
        <v>2.5267593129999999</v>
      </c>
      <c r="Y215">
        <v>2.7008136720000002</v>
      </c>
      <c r="Z215">
        <v>2.8881054590000002</v>
      </c>
      <c r="AA215">
        <v>3.250271235</v>
      </c>
      <c r="AB215">
        <v>3.649948465</v>
      </c>
      <c r="AC215">
        <v>4.0901116330000002</v>
      </c>
      <c r="AD215">
        <v>4.5730292480000001</v>
      </c>
      <c r="AE215">
        <v>5.1004905620000001</v>
      </c>
      <c r="AF215">
        <v>5.6726721060000003</v>
      </c>
      <c r="AG215">
        <v>6.2898905589999998</v>
      </c>
      <c r="AH215">
        <v>6.9538820250000004</v>
      </c>
      <c r="AI215">
        <v>7.6660666710000003</v>
      </c>
      <c r="AJ215">
        <v>8.427702236</v>
      </c>
      <c r="AK215">
        <v>9.2385198670000008</v>
      </c>
      <c r="AL215">
        <v>10.098547740000001</v>
      </c>
      <c r="AM215">
        <v>11.00870802</v>
      </c>
      <c r="AN215">
        <v>11.96954867</v>
      </c>
      <c r="AO215">
        <v>12.9813394</v>
      </c>
      <c r="AP215">
        <v>14.045107850000001</v>
      </c>
      <c r="AQ215">
        <v>15.16050933</v>
      </c>
      <c r="AR215">
        <v>16.326828030000001</v>
      </c>
      <c r="AS215">
        <v>17.54270988</v>
      </c>
      <c r="AT215">
        <v>18.806160980000001</v>
      </c>
    </row>
    <row r="216" spans="1:46" customFormat="1" x14ac:dyDescent="0.25">
      <c r="A216" t="s">
        <v>304</v>
      </c>
      <c r="B216">
        <v>4.6250390289999999</v>
      </c>
      <c r="C216">
        <v>4.7219808619999997</v>
      </c>
      <c r="D216">
        <v>4.823824041</v>
      </c>
      <c r="E216">
        <v>4.5490841450000001</v>
      </c>
      <c r="F216">
        <v>4.7134570179999997</v>
      </c>
      <c r="G216">
        <v>4.8484436620000002</v>
      </c>
      <c r="H216">
        <v>4.8632748000000001</v>
      </c>
      <c r="I216">
        <v>4.814249663</v>
      </c>
      <c r="J216">
        <v>4.7842666129999998</v>
      </c>
      <c r="K216">
        <v>4.7153332680000002</v>
      </c>
      <c r="L216">
        <v>4.734634088</v>
      </c>
      <c r="M216">
        <v>4.827104759</v>
      </c>
      <c r="N216">
        <v>4.9094946879999997</v>
      </c>
      <c r="O216">
        <v>4.9691845069999996</v>
      </c>
      <c r="P216">
        <v>4.9941167640000002</v>
      </c>
      <c r="Q216">
        <v>5.0020955850000002</v>
      </c>
      <c r="R216">
        <v>4.9844074540000003</v>
      </c>
      <c r="S216">
        <v>4.9535449089999997</v>
      </c>
      <c r="T216">
        <v>4.9165429759999997</v>
      </c>
      <c r="U216">
        <v>4.87981905</v>
      </c>
      <c r="V216">
        <v>4.873048797</v>
      </c>
      <c r="W216">
        <v>4.8725683550000003</v>
      </c>
      <c r="X216">
        <v>4.8766644110000001</v>
      </c>
      <c r="Y216">
        <v>4.8841364460000003</v>
      </c>
      <c r="Z216">
        <v>4.8937342499999996</v>
      </c>
      <c r="AA216">
        <v>5.0548766680000004</v>
      </c>
      <c r="AB216">
        <v>5.2100431159999996</v>
      </c>
      <c r="AC216">
        <v>5.3586250690000004</v>
      </c>
      <c r="AD216">
        <v>5.4990265220000003</v>
      </c>
      <c r="AE216">
        <v>5.6293390790000002</v>
      </c>
      <c r="AF216">
        <v>5.7464120850000002</v>
      </c>
      <c r="AG216">
        <v>5.8481135980000003</v>
      </c>
      <c r="AH216">
        <v>5.9342201609999998</v>
      </c>
      <c r="AI216">
        <v>6.0044406090000004</v>
      </c>
      <c r="AJ216">
        <v>6.0586068239999999</v>
      </c>
      <c r="AK216">
        <v>6.0957845539999997</v>
      </c>
      <c r="AL216">
        <v>6.1157505089999997</v>
      </c>
      <c r="AM216">
        <v>6.1191460050000002</v>
      </c>
      <c r="AN216">
        <v>6.1065492299999997</v>
      </c>
      <c r="AO216">
        <v>6.0785671370000003</v>
      </c>
      <c r="AP216">
        <v>6.0362944540000001</v>
      </c>
      <c r="AQ216">
        <v>5.9802970369999997</v>
      </c>
      <c r="AR216">
        <v>5.9111830339999996</v>
      </c>
      <c r="AS216">
        <v>5.8295213239999999</v>
      </c>
      <c r="AT216">
        <v>5.7358790989999999</v>
      </c>
    </row>
    <row r="217" spans="1:46" customFormat="1" x14ac:dyDescent="0.25">
      <c r="A217" t="s">
        <v>305</v>
      </c>
      <c r="B217">
        <v>1.4628668890000001</v>
      </c>
      <c r="C217">
        <v>1.5702636130000001</v>
      </c>
      <c r="D217">
        <v>1.6846190640000001</v>
      </c>
      <c r="E217">
        <v>1.6661662150000001</v>
      </c>
      <c r="F217">
        <v>1.8077928139999999</v>
      </c>
      <c r="G217">
        <v>1.9563544450000001</v>
      </c>
      <c r="H217">
        <v>2.0644430620000001</v>
      </c>
      <c r="I217">
        <v>2.149930962</v>
      </c>
      <c r="J217">
        <v>2.2476363410000002</v>
      </c>
      <c r="K217">
        <v>2.3304020580000002</v>
      </c>
      <c r="L217">
        <v>2.4677782399999999</v>
      </c>
      <c r="M217">
        <v>2.63677194</v>
      </c>
      <c r="N217">
        <v>2.7893277460000001</v>
      </c>
      <c r="O217">
        <v>2.9094048699999999</v>
      </c>
      <c r="P217">
        <v>2.97866206</v>
      </c>
      <c r="Q217">
        <v>3.1272570640000001</v>
      </c>
      <c r="R217">
        <v>3.2651217859999999</v>
      </c>
      <c r="S217">
        <v>3.398553943</v>
      </c>
      <c r="T217">
        <v>3.531346944</v>
      </c>
      <c r="U217">
        <v>3.6676579789999999</v>
      </c>
      <c r="V217">
        <v>3.7232513030000001</v>
      </c>
      <c r="W217">
        <v>3.7826837119999999</v>
      </c>
      <c r="X217">
        <v>3.8446739000000001</v>
      </c>
      <c r="Y217">
        <v>3.9082501330000001</v>
      </c>
      <c r="Z217">
        <v>3.97232517</v>
      </c>
      <c r="AA217">
        <v>4.2020727779999998</v>
      </c>
      <c r="AB217">
        <v>4.4354394819999996</v>
      </c>
      <c r="AC217">
        <v>4.6718049930000003</v>
      </c>
      <c r="AD217">
        <v>4.9096069279999996</v>
      </c>
      <c r="AE217">
        <v>5.1468485629999998</v>
      </c>
      <c r="AF217">
        <v>5.3801853419999999</v>
      </c>
      <c r="AG217">
        <v>5.6069423780000003</v>
      </c>
      <c r="AH217">
        <v>5.8260877300000002</v>
      </c>
      <c r="AI217">
        <v>6.0364576239999996</v>
      </c>
      <c r="AJ217">
        <v>6.2369417650000001</v>
      </c>
      <c r="AK217">
        <v>6.4255578409999998</v>
      </c>
      <c r="AL217">
        <v>6.6009463310000003</v>
      </c>
      <c r="AM217">
        <v>6.7626246959999996</v>
      </c>
      <c r="AN217">
        <v>6.9100483690000001</v>
      </c>
      <c r="AO217">
        <v>7.0427104150000002</v>
      </c>
      <c r="AP217">
        <v>7.1606914579999996</v>
      </c>
      <c r="AQ217">
        <v>7.2634956319999997</v>
      </c>
      <c r="AR217">
        <v>7.3506892810000002</v>
      </c>
      <c r="AS217">
        <v>7.4218051110000003</v>
      </c>
      <c r="AT217">
        <v>7.476387345</v>
      </c>
    </row>
    <row r="218" spans="1:46" customFormat="1" x14ac:dyDescent="0.25">
      <c r="A218" t="s">
        <v>271</v>
      </c>
      <c r="B218">
        <v>35.15864741</v>
      </c>
      <c r="C218">
        <v>35.152327219999997</v>
      </c>
      <c r="D218">
        <v>34.081233419999997</v>
      </c>
      <c r="E218">
        <v>32.82319897</v>
      </c>
      <c r="F218">
        <v>33.340010540000002</v>
      </c>
      <c r="G218">
        <v>33.338750699999999</v>
      </c>
      <c r="H218">
        <v>32.057486140000002</v>
      </c>
      <c r="I218">
        <v>31.386584540000001</v>
      </c>
      <c r="J218">
        <v>31.411583369999999</v>
      </c>
      <c r="K218">
        <v>32.057365220000001</v>
      </c>
      <c r="L218">
        <v>31.856234610000001</v>
      </c>
      <c r="M218">
        <v>31.720642519999998</v>
      </c>
      <c r="N218">
        <v>31.05560272</v>
      </c>
      <c r="O218">
        <v>30.053973559999999</v>
      </c>
      <c r="P218">
        <v>28.84021173</v>
      </c>
      <c r="Q218">
        <v>27.799094610000001</v>
      </c>
      <c r="R218">
        <v>26.928678049999998</v>
      </c>
      <c r="S218">
        <v>26.181954900000001</v>
      </c>
      <c r="T218">
        <v>25.493508479999999</v>
      </c>
      <c r="U218">
        <v>24.848430069999999</v>
      </c>
      <c r="V218">
        <v>24.351911260000001</v>
      </c>
      <c r="W218">
        <v>23.891690239999999</v>
      </c>
      <c r="X218">
        <v>23.45809508</v>
      </c>
      <c r="Y218">
        <v>23.045473449999999</v>
      </c>
      <c r="Z218">
        <v>22.649155480000001</v>
      </c>
      <c r="AA218">
        <v>22.44384728</v>
      </c>
      <c r="AB218">
        <v>22.28388588</v>
      </c>
      <c r="AC218">
        <v>22.15384087</v>
      </c>
      <c r="AD218">
        <v>22.04172909</v>
      </c>
      <c r="AE218">
        <v>21.93961041</v>
      </c>
      <c r="AF218">
        <v>21.848829349999999</v>
      </c>
      <c r="AG218">
        <v>21.760800459999999</v>
      </c>
      <c r="AH218">
        <v>21.67408614</v>
      </c>
      <c r="AI218">
        <v>21.588090439999998</v>
      </c>
      <c r="AJ218">
        <v>21.50294087</v>
      </c>
      <c r="AK218">
        <v>21.423040260000001</v>
      </c>
      <c r="AL218">
        <v>21.34496394</v>
      </c>
      <c r="AM218">
        <v>21.268250989999999</v>
      </c>
      <c r="AN218">
        <v>21.192687370000002</v>
      </c>
      <c r="AO218">
        <v>21.118539470000002</v>
      </c>
      <c r="AP218">
        <v>21.048364320000001</v>
      </c>
      <c r="AQ218">
        <v>20.981768689999999</v>
      </c>
      <c r="AR218">
        <v>20.918441810000001</v>
      </c>
      <c r="AS218">
        <v>20.858684889999999</v>
      </c>
      <c r="AT218">
        <v>20.801996469999999</v>
      </c>
    </row>
    <row r="219" spans="1:46" customFormat="1" x14ac:dyDescent="0.25">
      <c r="A219" t="s">
        <v>272</v>
      </c>
      <c r="B219">
        <v>1.5994835329999999</v>
      </c>
      <c r="C219">
        <v>1.7479653100000001</v>
      </c>
      <c r="D219">
        <v>1.8522850369999999</v>
      </c>
      <c r="E219">
        <v>1.9497065929999999</v>
      </c>
      <c r="F219">
        <v>2.1643691619999998</v>
      </c>
      <c r="G219">
        <v>2.3602574089999999</v>
      </c>
      <c r="H219">
        <v>2.4742288270000001</v>
      </c>
      <c r="I219">
        <v>2.639958172</v>
      </c>
      <c r="J219">
        <v>2.8781458400000002</v>
      </c>
      <c r="K219">
        <v>3.1983948500000001</v>
      </c>
      <c r="L219">
        <v>3.3046520429999999</v>
      </c>
      <c r="M219">
        <v>3.421411419</v>
      </c>
      <c r="N219">
        <v>3.482894065</v>
      </c>
      <c r="O219">
        <v>3.5046455220000001</v>
      </c>
      <c r="P219">
        <v>3.4969338790000002</v>
      </c>
      <c r="Q219">
        <v>3.5670195179999999</v>
      </c>
      <c r="R219">
        <v>3.6565869740000001</v>
      </c>
      <c r="S219">
        <v>3.7622631179999999</v>
      </c>
      <c r="T219">
        <v>3.876708131</v>
      </c>
      <c r="U219">
        <v>3.9987019560000001</v>
      </c>
      <c r="V219">
        <v>4.0554335339999996</v>
      </c>
      <c r="W219">
        <v>4.117517436</v>
      </c>
      <c r="X219">
        <v>4.1837510079999998</v>
      </c>
      <c r="Y219">
        <v>4.253470439</v>
      </c>
      <c r="Z219">
        <v>4.3260812639999999</v>
      </c>
      <c r="AA219">
        <v>4.3277032760000003</v>
      </c>
      <c r="AB219">
        <v>4.3377911490000001</v>
      </c>
      <c r="AC219">
        <v>4.3535578140000002</v>
      </c>
      <c r="AD219">
        <v>4.3727892480000001</v>
      </c>
      <c r="AE219">
        <v>4.3939936990000001</v>
      </c>
      <c r="AF219">
        <v>4.4174979189999997</v>
      </c>
      <c r="AG219">
        <v>4.4416132499999996</v>
      </c>
      <c r="AH219">
        <v>4.4660583349999996</v>
      </c>
      <c r="AI219">
        <v>4.490715872</v>
      </c>
      <c r="AJ219">
        <v>4.515615897</v>
      </c>
      <c r="AK219">
        <v>4.541695882</v>
      </c>
      <c r="AL219">
        <v>4.5682537019999998</v>
      </c>
      <c r="AM219">
        <v>4.5952002299999997</v>
      </c>
      <c r="AN219">
        <v>4.6224965789999999</v>
      </c>
      <c r="AO219">
        <v>4.6502080149999996</v>
      </c>
      <c r="AP219">
        <v>4.678911351</v>
      </c>
      <c r="AQ219">
        <v>4.7085431370000004</v>
      </c>
      <c r="AR219">
        <v>4.7390557089999996</v>
      </c>
      <c r="AS219">
        <v>4.770539104</v>
      </c>
      <c r="AT219">
        <v>4.8029010489999999</v>
      </c>
    </row>
    <row r="220" spans="1:46" customFormat="1" x14ac:dyDescent="0.25">
      <c r="A220" t="s">
        <v>273</v>
      </c>
      <c r="B220">
        <v>0.19993544160000001</v>
      </c>
      <c r="C220">
        <v>0.1882553012</v>
      </c>
      <c r="D220">
        <v>0.17188050299999999</v>
      </c>
      <c r="E220">
        <v>0.15588073690000001</v>
      </c>
      <c r="F220">
        <v>0.14909357200000001</v>
      </c>
      <c r="G220">
        <v>0.14008490639999999</v>
      </c>
      <c r="H220">
        <v>0.1265249661</v>
      </c>
      <c r="I220">
        <v>0.11631555709999999</v>
      </c>
      <c r="J220">
        <v>0.1092591829</v>
      </c>
      <c r="K220">
        <v>0.1046120281</v>
      </c>
      <c r="L220">
        <v>0.1037469816</v>
      </c>
      <c r="M220">
        <v>0.10309918229999999</v>
      </c>
      <c r="N220">
        <v>0.1007373156</v>
      </c>
      <c r="O220">
        <v>9.7295867499999994E-2</v>
      </c>
      <c r="P220">
        <v>9.3183261200000006E-2</v>
      </c>
      <c r="Q220">
        <v>9.0636891100000005E-2</v>
      </c>
      <c r="R220">
        <v>8.85981089E-2</v>
      </c>
      <c r="S220">
        <v>8.6925408300000007E-2</v>
      </c>
      <c r="T220">
        <v>8.5410194100000003E-2</v>
      </c>
      <c r="U220">
        <v>8.4006843900000003E-2</v>
      </c>
      <c r="V220">
        <v>8.3019064200000006E-2</v>
      </c>
      <c r="W220">
        <v>8.2133608600000005E-2</v>
      </c>
      <c r="X220">
        <v>8.1319780800000005E-2</v>
      </c>
      <c r="Y220">
        <v>8.0559859499999997E-2</v>
      </c>
      <c r="Z220">
        <v>7.9838959099999995E-2</v>
      </c>
      <c r="AA220">
        <v>7.9351111599999996E-2</v>
      </c>
      <c r="AB220">
        <v>7.9020454399999995E-2</v>
      </c>
      <c r="AC220">
        <v>7.8793528000000002E-2</v>
      </c>
      <c r="AD220">
        <v>7.8628523899999997E-2</v>
      </c>
      <c r="AE220">
        <v>7.8497595099999998E-2</v>
      </c>
      <c r="AF220">
        <v>7.8405877799999996E-2</v>
      </c>
      <c r="AG220">
        <v>7.8322826900000003E-2</v>
      </c>
      <c r="AH220">
        <v>7.8243334600000006E-2</v>
      </c>
      <c r="AI220">
        <v>7.8165279200000007E-2</v>
      </c>
      <c r="AJ220">
        <v>7.8089140799999998E-2</v>
      </c>
      <c r="AK220">
        <v>7.8030977400000007E-2</v>
      </c>
      <c r="AL220">
        <v>7.7978442699999997E-2</v>
      </c>
      <c r="AM220">
        <v>7.7929901800000007E-2</v>
      </c>
      <c r="AN220">
        <v>7.7884607100000003E-2</v>
      </c>
      <c r="AO220">
        <v>7.7843572900000005E-2</v>
      </c>
      <c r="AP220">
        <v>7.78162939E-2</v>
      </c>
      <c r="AQ220">
        <v>7.7801438299999998E-2</v>
      </c>
      <c r="AR220">
        <v>7.7797964100000006E-2</v>
      </c>
      <c r="AS220">
        <v>7.7807099199999896E-2</v>
      </c>
      <c r="AT220">
        <v>7.7827082300000003E-2</v>
      </c>
    </row>
    <row r="221" spans="1:46" customFormat="1" x14ac:dyDescent="0.25">
      <c r="A221" t="s">
        <v>274</v>
      </c>
      <c r="B221">
        <v>0.73976113389999998</v>
      </c>
      <c r="C221">
        <v>0.72997468850000002</v>
      </c>
      <c r="D221">
        <v>0.69846727890000004</v>
      </c>
      <c r="E221">
        <v>0.6638512272</v>
      </c>
      <c r="F221">
        <v>0.66542037509999996</v>
      </c>
      <c r="G221">
        <v>0.65522035690000002</v>
      </c>
      <c r="H221">
        <v>0.62019909760000003</v>
      </c>
      <c r="I221">
        <v>0.59751879190000001</v>
      </c>
      <c r="J221">
        <v>0.58820752210000005</v>
      </c>
      <c r="K221">
        <v>0.59021889689999996</v>
      </c>
      <c r="L221">
        <v>0.59311293200000004</v>
      </c>
      <c r="M221">
        <v>0.59698371750000001</v>
      </c>
      <c r="N221">
        <v>0.5905409278</v>
      </c>
      <c r="O221">
        <v>0.57717166900000005</v>
      </c>
      <c r="P221">
        <v>0.55909956689999996</v>
      </c>
      <c r="Q221">
        <v>0.54382134640000002</v>
      </c>
      <c r="R221">
        <v>0.53158865349999995</v>
      </c>
      <c r="S221">
        <v>0.52155244990000005</v>
      </c>
      <c r="T221">
        <v>0.51246116490000004</v>
      </c>
      <c r="U221">
        <v>0.5040410635</v>
      </c>
      <c r="V221">
        <v>0.4981143851</v>
      </c>
      <c r="W221">
        <v>0.49280165149999999</v>
      </c>
      <c r="X221">
        <v>0.48791868459999999</v>
      </c>
      <c r="Y221">
        <v>0.48335915670000001</v>
      </c>
      <c r="Z221">
        <v>0.47903375440000001</v>
      </c>
      <c r="AA221">
        <v>0.47610666940000002</v>
      </c>
      <c r="AB221">
        <v>0.47412272649999998</v>
      </c>
      <c r="AC221">
        <v>0.4727611679</v>
      </c>
      <c r="AD221">
        <v>0.47177114339999998</v>
      </c>
      <c r="AE221">
        <v>0.47098557079999998</v>
      </c>
      <c r="AF221">
        <v>0.47043526689999998</v>
      </c>
      <c r="AG221">
        <v>0.46993696109999999</v>
      </c>
      <c r="AH221">
        <v>0.46946000760000001</v>
      </c>
      <c r="AI221">
        <v>0.46899167530000002</v>
      </c>
      <c r="AJ221">
        <v>0.46853484499999998</v>
      </c>
      <c r="AK221">
        <v>0.46818586470000001</v>
      </c>
      <c r="AL221">
        <v>0.46787065639999997</v>
      </c>
      <c r="AM221">
        <v>0.46757941069999998</v>
      </c>
      <c r="AN221">
        <v>0.46730764229999999</v>
      </c>
      <c r="AO221">
        <v>0.46706143719999998</v>
      </c>
      <c r="AP221">
        <v>0.46689776360000002</v>
      </c>
      <c r="AQ221">
        <v>0.46680862989999999</v>
      </c>
      <c r="AR221">
        <v>0.46678778469999999</v>
      </c>
      <c r="AS221">
        <v>0.46684259500000003</v>
      </c>
      <c r="AT221">
        <v>0.46696249359999997</v>
      </c>
    </row>
    <row r="222" spans="1:46" customFormat="1" x14ac:dyDescent="0.25">
      <c r="A222" t="s">
        <v>275</v>
      </c>
      <c r="B222">
        <v>0.19993544160000001</v>
      </c>
      <c r="C222">
        <v>0.20855114</v>
      </c>
      <c r="D222">
        <v>0.2109392138</v>
      </c>
      <c r="E222">
        <v>0.21192808339999999</v>
      </c>
      <c r="F222">
        <v>0.22455376120000001</v>
      </c>
      <c r="G222">
        <v>0.23373196569999999</v>
      </c>
      <c r="H222">
        <v>0.23386667990000001</v>
      </c>
      <c r="I222">
        <v>0.23817450940000001</v>
      </c>
      <c r="J222">
        <v>0.24784535029999999</v>
      </c>
      <c r="K222">
        <v>0.26288741900000001</v>
      </c>
      <c r="L222">
        <v>0.27907768040000003</v>
      </c>
      <c r="M222">
        <v>0.29686999739999997</v>
      </c>
      <c r="N222">
        <v>0.31050093690000002</v>
      </c>
      <c r="O222">
        <v>0.32101726390000002</v>
      </c>
      <c r="P222">
        <v>0.32910414580000003</v>
      </c>
      <c r="Q222">
        <v>0.33808235479999998</v>
      </c>
      <c r="R222">
        <v>0.34903100910000001</v>
      </c>
      <c r="S222">
        <v>0.36166656089999999</v>
      </c>
      <c r="T222">
        <v>0.37531280550000001</v>
      </c>
      <c r="U222">
        <v>0.3898705214</v>
      </c>
      <c r="V222">
        <v>0.40040517419999999</v>
      </c>
      <c r="W222">
        <v>0.41167914700000002</v>
      </c>
      <c r="X222">
        <v>0.42359446960000002</v>
      </c>
      <c r="Y222">
        <v>0.43610282449999999</v>
      </c>
      <c r="Z222">
        <v>0.44916011369999997</v>
      </c>
      <c r="AA222">
        <v>0.45657449150000001</v>
      </c>
      <c r="AB222">
        <v>0.46501874989999997</v>
      </c>
      <c r="AC222">
        <v>0.47423521530000001</v>
      </c>
      <c r="AD222">
        <v>0.48401150920000002</v>
      </c>
      <c r="AE222">
        <v>0.49420169450000001</v>
      </c>
      <c r="AF222">
        <v>0.50485749960000004</v>
      </c>
      <c r="AG222">
        <v>0.51579942860000005</v>
      </c>
      <c r="AH222">
        <v>0.52700188199999998</v>
      </c>
      <c r="AI222">
        <v>0.53845697979999996</v>
      </c>
      <c r="AJ222">
        <v>0.55017402719999997</v>
      </c>
      <c r="AK222">
        <v>0.56227503209999996</v>
      </c>
      <c r="AL222">
        <v>0.57468335969999995</v>
      </c>
      <c r="AM222">
        <v>0.5873953515</v>
      </c>
      <c r="AN222">
        <v>0.60041332469999997</v>
      </c>
      <c r="AO222">
        <v>0.6137531893</v>
      </c>
      <c r="AP222">
        <v>0.62750018259999996</v>
      </c>
      <c r="AQ222">
        <v>0.6416574652</v>
      </c>
      <c r="AR222">
        <v>0.65623013490000004</v>
      </c>
      <c r="AS222">
        <v>0.67124254299999997</v>
      </c>
      <c r="AT222">
        <v>0.68669409270000004</v>
      </c>
    </row>
    <row r="223" spans="1:46" customFormat="1" x14ac:dyDescent="0.25">
      <c r="A223" t="s">
        <v>276</v>
      </c>
      <c r="B223">
        <v>0.39987088320000003</v>
      </c>
      <c r="C223">
        <v>0.45276787169999999</v>
      </c>
      <c r="D223">
        <v>0.49711102460000001</v>
      </c>
      <c r="E223">
        <v>0.54214770099999998</v>
      </c>
      <c r="F223">
        <v>0.62356607819999998</v>
      </c>
      <c r="G223">
        <v>0.70455239839999995</v>
      </c>
      <c r="H223">
        <v>0.76523808189999998</v>
      </c>
      <c r="I223">
        <v>0.84597307649999998</v>
      </c>
      <c r="J223">
        <v>0.95559765669999996</v>
      </c>
      <c r="K223">
        <v>1.100264602</v>
      </c>
      <c r="L223">
        <v>1.1797003260000001</v>
      </c>
      <c r="M223">
        <v>1.2674538639999999</v>
      </c>
      <c r="N223">
        <v>1.338899632</v>
      </c>
      <c r="O223">
        <v>1.398082348</v>
      </c>
      <c r="P223">
        <v>1.4476279940000001</v>
      </c>
      <c r="Q223">
        <v>1.4426628939999999</v>
      </c>
      <c r="R223">
        <v>1.4448578009999999</v>
      </c>
      <c r="S223">
        <v>1.4524065129999999</v>
      </c>
      <c r="T223">
        <v>1.4621500759999999</v>
      </c>
      <c r="U223">
        <v>1.4734578089999999</v>
      </c>
      <c r="V223">
        <v>1.4706562160000001</v>
      </c>
      <c r="W223">
        <v>1.4694828680000001</v>
      </c>
      <c r="X223">
        <v>1.4694341049999999</v>
      </c>
      <c r="Y223">
        <v>1.4702219750000001</v>
      </c>
      <c r="Z223">
        <v>1.471598612</v>
      </c>
      <c r="AA223">
        <v>1.476615435</v>
      </c>
      <c r="AB223">
        <v>1.484546471</v>
      </c>
      <c r="AC223">
        <v>1.494461413</v>
      </c>
      <c r="AD223">
        <v>1.5056158150000001</v>
      </c>
      <c r="AE223">
        <v>1.51750553</v>
      </c>
      <c r="AF223">
        <v>1.5302501740000001</v>
      </c>
      <c r="AG223">
        <v>1.5432705019999999</v>
      </c>
      <c r="AH223">
        <v>1.5564706580000001</v>
      </c>
      <c r="AI223">
        <v>1.569810956</v>
      </c>
      <c r="AJ223">
        <v>1.5833028819999999</v>
      </c>
      <c r="AK223">
        <v>1.597277192</v>
      </c>
      <c r="AL223">
        <v>1.6114902659999999</v>
      </c>
      <c r="AM223">
        <v>1.625912399</v>
      </c>
      <c r="AN223">
        <v>1.6405313450000001</v>
      </c>
      <c r="AO223">
        <v>1.6553717750000001</v>
      </c>
      <c r="AP223">
        <v>1.6706413019999999</v>
      </c>
      <c r="AQ223">
        <v>1.6863207410000001</v>
      </c>
      <c r="AR223">
        <v>1.702396327</v>
      </c>
      <c r="AS223">
        <v>1.718903718</v>
      </c>
      <c r="AT223">
        <v>1.735813099</v>
      </c>
    </row>
    <row r="224" spans="1:46" customFormat="1" x14ac:dyDescent="0.25">
      <c r="A224" t="s">
        <v>306</v>
      </c>
      <c r="B224">
        <v>35.15864741</v>
      </c>
      <c r="C224">
        <v>35.152327219999997</v>
      </c>
      <c r="D224">
        <v>34.081233419999997</v>
      </c>
      <c r="E224">
        <v>32.82319897</v>
      </c>
      <c r="F224">
        <v>33.340010540000002</v>
      </c>
      <c r="G224">
        <v>33.338750699999999</v>
      </c>
      <c r="H224">
        <v>32.057486140000002</v>
      </c>
      <c r="I224">
        <v>31.386584540000001</v>
      </c>
      <c r="J224">
        <v>31.411583369999999</v>
      </c>
      <c r="K224">
        <v>32.057365220000001</v>
      </c>
      <c r="L224">
        <v>31.856234610000001</v>
      </c>
      <c r="M224">
        <v>31.720642519999998</v>
      </c>
      <c r="N224">
        <v>31.05560272</v>
      </c>
      <c r="O224">
        <v>30.053973559999999</v>
      </c>
      <c r="P224">
        <v>28.84021173</v>
      </c>
      <c r="Q224">
        <v>27.799094610000001</v>
      </c>
      <c r="R224">
        <v>26.928678049999998</v>
      </c>
      <c r="S224">
        <v>26.181954900000001</v>
      </c>
      <c r="T224">
        <v>25.493508479999999</v>
      </c>
      <c r="U224">
        <v>24.848430069999999</v>
      </c>
      <c r="V224">
        <v>24.351911260000001</v>
      </c>
      <c r="W224">
        <v>23.891690239999999</v>
      </c>
      <c r="X224">
        <v>23.45809508</v>
      </c>
      <c r="Y224">
        <v>23.045473449999999</v>
      </c>
      <c r="Z224">
        <v>22.649155480000001</v>
      </c>
      <c r="AA224">
        <v>22.44384728</v>
      </c>
      <c r="AB224">
        <v>22.28388588</v>
      </c>
      <c r="AC224">
        <v>22.15384087</v>
      </c>
      <c r="AD224">
        <v>22.04172909</v>
      </c>
      <c r="AE224">
        <v>21.93961041</v>
      </c>
      <c r="AF224">
        <v>21.848829349999999</v>
      </c>
      <c r="AG224">
        <v>21.760800459999999</v>
      </c>
      <c r="AH224">
        <v>21.67408614</v>
      </c>
      <c r="AI224">
        <v>21.588090439999998</v>
      </c>
      <c r="AJ224">
        <v>21.50294087</v>
      </c>
      <c r="AK224">
        <v>21.423040260000001</v>
      </c>
      <c r="AL224">
        <v>21.34496394</v>
      </c>
      <c r="AM224">
        <v>21.268250989999999</v>
      </c>
      <c r="AN224">
        <v>21.192687370000002</v>
      </c>
      <c r="AO224">
        <v>21.118539470000002</v>
      </c>
      <c r="AP224">
        <v>21.048364320000001</v>
      </c>
      <c r="AQ224">
        <v>20.981768689999999</v>
      </c>
      <c r="AR224">
        <v>20.918441810000001</v>
      </c>
      <c r="AS224">
        <v>20.858684889999999</v>
      </c>
      <c r="AT224">
        <v>20.801996469999999</v>
      </c>
    </row>
    <row r="225" spans="1:46" customFormat="1" x14ac:dyDescent="0.25">
      <c r="A225" t="s">
        <v>307</v>
      </c>
      <c r="B225">
        <v>1.5994835329999999</v>
      </c>
      <c r="C225">
        <v>1.7479653100000001</v>
      </c>
      <c r="D225">
        <v>1.8522850369999999</v>
      </c>
      <c r="E225">
        <v>1.9497065929999999</v>
      </c>
      <c r="F225">
        <v>2.1643691619999998</v>
      </c>
      <c r="G225">
        <v>2.3602574089999999</v>
      </c>
      <c r="H225">
        <v>2.4742288270000001</v>
      </c>
      <c r="I225">
        <v>2.639958172</v>
      </c>
      <c r="J225">
        <v>2.8781458400000002</v>
      </c>
      <c r="K225">
        <v>3.1983948500000001</v>
      </c>
      <c r="L225">
        <v>3.3046520429999999</v>
      </c>
      <c r="M225">
        <v>3.421411419</v>
      </c>
      <c r="N225">
        <v>3.482894065</v>
      </c>
      <c r="O225">
        <v>3.5046455220000001</v>
      </c>
      <c r="P225">
        <v>3.4969338790000002</v>
      </c>
      <c r="Q225">
        <v>3.5670195179999999</v>
      </c>
      <c r="R225">
        <v>3.6565869740000001</v>
      </c>
      <c r="S225">
        <v>3.7622631179999999</v>
      </c>
      <c r="T225">
        <v>3.876708131</v>
      </c>
      <c r="U225">
        <v>3.9987019560000001</v>
      </c>
      <c r="V225">
        <v>4.0554335339999996</v>
      </c>
      <c r="W225">
        <v>4.117517436</v>
      </c>
      <c r="X225">
        <v>4.1837510079999998</v>
      </c>
      <c r="Y225">
        <v>4.253470439</v>
      </c>
      <c r="Z225">
        <v>4.3260812639999999</v>
      </c>
      <c r="AA225">
        <v>4.3277032760000003</v>
      </c>
      <c r="AB225">
        <v>4.3377911490000001</v>
      </c>
      <c r="AC225">
        <v>4.3535578140000002</v>
      </c>
      <c r="AD225">
        <v>4.3727892480000001</v>
      </c>
      <c r="AE225">
        <v>4.3939936990000001</v>
      </c>
      <c r="AF225">
        <v>4.4174979189999997</v>
      </c>
      <c r="AG225">
        <v>4.4416132499999996</v>
      </c>
      <c r="AH225">
        <v>4.4660583349999996</v>
      </c>
      <c r="AI225">
        <v>4.490715872</v>
      </c>
      <c r="AJ225">
        <v>4.515615897</v>
      </c>
      <c r="AK225">
        <v>4.541695882</v>
      </c>
      <c r="AL225">
        <v>4.5682537019999998</v>
      </c>
      <c r="AM225">
        <v>4.5952002299999997</v>
      </c>
      <c r="AN225">
        <v>4.6224965789999999</v>
      </c>
      <c r="AO225">
        <v>4.6502080149999996</v>
      </c>
      <c r="AP225">
        <v>4.678911351</v>
      </c>
      <c r="AQ225">
        <v>4.7085431370000004</v>
      </c>
      <c r="AR225">
        <v>4.7390557089999996</v>
      </c>
      <c r="AS225">
        <v>4.770539104</v>
      </c>
      <c r="AT225">
        <v>4.8029010489999999</v>
      </c>
    </row>
    <row r="226" spans="1:46" customFormat="1" x14ac:dyDescent="0.25">
      <c r="A226" t="s">
        <v>308</v>
      </c>
      <c r="B226">
        <v>0.19993544160000001</v>
      </c>
      <c r="C226">
        <v>0.1882553012</v>
      </c>
      <c r="D226">
        <v>0.17188050299999999</v>
      </c>
      <c r="E226">
        <v>0.15588073690000001</v>
      </c>
      <c r="F226">
        <v>0.14909357200000001</v>
      </c>
      <c r="G226">
        <v>0.14008490639999999</v>
      </c>
      <c r="H226">
        <v>0.1265249661</v>
      </c>
      <c r="I226">
        <v>0.11631555709999999</v>
      </c>
      <c r="J226">
        <v>0.1092591829</v>
      </c>
      <c r="K226">
        <v>0.1046120281</v>
      </c>
      <c r="L226">
        <v>0.1037469816</v>
      </c>
      <c r="M226">
        <v>0.10309918229999999</v>
      </c>
      <c r="N226">
        <v>0.1007373156</v>
      </c>
      <c r="O226">
        <v>9.7295867499999994E-2</v>
      </c>
      <c r="P226">
        <v>9.3183261200000006E-2</v>
      </c>
      <c r="Q226">
        <v>9.0636891100000005E-2</v>
      </c>
      <c r="R226">
        <v>8.85981089E-2</v>
      </c>
      <c r="S226">
        <v>8.6925408300000007E-2</v>
      </c>
      <c r="T226">
        <v>8.5410194100000003E-2</v>
      </c>
      <c r="U226">
        <v>8.4006843900000003E-2</v>
      </c>
      <c r="V226">
        <v>8.3019064200000006E-2</v>
      </c>
      <c r="W226">
        <v>8.2133608600000005E-2</v>
      </c>
      <c r="X226">
        <v>8.1319780800000005E-2</v>
      </c>
      <c r="Y226">
        <v>8.0559859499999997E-2</v>
      </c>
      <c r="Z226">
        <v>7.9838959099999995E-2</v>
      </c>
      <c r="AA226">
        <v>7.9351111599999996E-2</v>
      </c>
      <c r="AB226">
        <v>7.9020454399999995E-2</v>
      </c>
      <c r="AC226">
        <v>7.8793528000000002E-2</v>
      </c>
      <c r="AD226">
        <v>7.8628523899999997E-2</v>
      </c>
      <c r="AE226">
        <v>7.8497595099999998E-2</v>
      </c>
      <c r="AF226">
        <v>7.8405877799999996E-2</v>
      </c>
      <c r="AG226">
        <v>7.8322826900000003E-2</v>
      </c>
      <c r="AH226">
        <v>7.8243334600000006E-2</v>
      </c>
      <c r="AI226">
        <v>7.8165279200000007E-2</v>
      </c>
      <c r="AJ226">
        <v>7.8089140799999998E-2</v>
      </c>
      <c r="AK226">
        <v>7.8030977400000007E-2</v>
      </c>
      <c r="AL226">
        <v>7.7978442699999997E-2</v>
      </c>
      <c r="AM226">
        <v>7.7929901800000007E-2</v>
      </c>
      <c r="AN226">
        <v>7.7884607100000003E-2</v>
      </c>
      <c r="AO226">
        <v>7.7843572900000005E-2</v>
      </c>
      <c r="AP226">
        <v>7.78162939E-2</v>
      </c>
      <c r="AQ226">
        <v>7.7801438299999998E-2</v>
      </c>
      <c r="AR226">
        <v>7.7797964100000006E-2</v>
      </c>
      <c r="AS226">
        <v>7.7807099199999896E-2</v>
      </c>
      <c r="AT226">
        <v>7.7827082300000003E-2</v>
      </c>
    </row>
    <row r="227" spans="1:46" customFormat="1" x14ac:dyDescent="0.25">
      <c r="A227" t="s">
        <v>309</v>
      </c>
      <c r="B227">
        <v>0.73976113389999998</v>
      </c>
      <c r="C227">
        <v>0.72997468850000002</v>
      </c>
      <c r="D227">
        <v>0.69846727890000004</v>
      </c>
      <c r="E227">
        <v>0.6638512272</v>
      </c>
      <c r="F227">
        <v>0.66542037509999996</v>
      </c>
      <c r="G227">
        <v>0.65522035690000002</v>
      </c>
      <c r="H227">
        <v>0.62019909760000003</v>
      </c>
      <c r="I227">
        <v>0.59751879190000001</v>
      </c>
      <c r="J227">
        <v>0.58820752210000005</v>
      </c>
      <c r="K227">
        <v>0.59021889689999996</v>
      </c>
      <c r="L227">
        <v>0.59311293200000004</v>
      </c>
      <c r="M227">
        <v>0.59698371750000001</v>
      </c>
      <c r="N227">
        <v>0.5905409278</v>
      </c>
      <c r="O227">
        <v>0.57717166900000005</v>
      </c>
      <c r="P227">
        <v>0.55909956689999996</v>
      </c>
      <c r="Q227">
        <v>0.54382134640000002</v>
      </c>
      <c r="R227">
        <v>0.53158865349999995</v>
      </c>
      <c r="S227">
        <v>0.52155244990000005</v>
      </c>
      <c r="T227">
        <v>0.51246116490000004</v>
      </c>
      <c r="U227">
        <v>0.5040410635</v>
      </c>
      <c r="V227">
        <v>0.4981143851</v>
      </c>
      <c r="W227">
        <v>0.49280165149999999</v>
      </c>
      <c r="X227">
        <v>0.48791868459999999</v>
      </c>
      <c r="Y227">
        <v>0.48335915670000001</v>
      </c>
      <c r="Z227">
        <v>0.47903375440000001</v>
      </c>
      <c r="AA227">
        <v>0.47610666940000002</v>
      </c>
      <c r="AB227">
        <v>0.47412272649999998</v>
      </c>
      <c r="AC227">
        <v>0.4727611679</v>
      </c>
      <c r="AD227">
        <v>0.47177114339999998</v>
      </c>
      <c r="AE227">
        <v>0.47098557079999998</v>
      </c>
      <c r="AF227">
        <v>0.47043526689999998</v>
      </c>
      <c r="AG227">
        <v>0.46993696109999999</v>
      </c>
      <c r="AH227">
        <v>0.46946000760000001</v>
      </c>
      <c r="AI227">
        <v>0.46899167530000002</v>
      </c>
      <c r="AJ227">
        <v>0.46853484499999998</v>
      </c>
      <c r="AK227">
        <v>0.46818586470000001</v>
      </c>
      <c r="AL227">
        <v>0.46787065639999997</v>
      </c>
      <c r="AM227">
        <v>0.46757941069999998</v>
      </c>
      <c r="AN227">
        <v>0.46730764229999999</v>
      </c>
      <c r="AO227">
        <v>0.46706143719999998</v>
      </c>
      <c r="AP227">
        <v>0.46689776360000002</v>
      </c>
      <c r="AQ227">
        <v>0.46680862989999999</v>
      </c>
      <c r="AR227">
        <v>0.46678778469999999</v>
      </c>
      <c r="AS227">
        <v>0.46684259500000003</v>
      </c>
      <c r="AT227">
        <v>0.46696249359999997</v>
      </c>
    </row>
    <row r="228" spans="1:46" customFormat="1" x14ac:dyDescent="0.25">
      <c r="A228" t="s">
        <v>310</v>
      </c>
      <c r="B228">
        <v>0.19993544160000001</v>
      </c>
      <c r="C228">
        <v>0.20855114</v>
      </c>
      <c r="D228">
        <v>0.2109392138</v>
      </c>
      <c r="E228">
        <v>0.21192808339999999</v>
      </c>
      <c r="F228">
        <v>0.22455376120000001</v>
      </c>
      <c r="G228">
        <v>0.23373196569999999</v>
      </c>
      <c r="H228">
        <v>0.23386667990000001</v>
      </c>
      <c r="I228">
        <v>0.23817450940000001</v>
      </c>
      <c r="J228">
        <v>0.24784535029999999</v>
      </c>
      <c r="K228">
        <v>0.26288741900000001</v>
      </c>
      <c r="L228">
        <v>0.27907768040000003</v>
      </c>
      <c r="M228">
        <v>0.29686999739999997</v>
      </c>
      <c r="N228">
        <v>0.31050093690000002</v>
      </c>
      <c r="O228">
        <v>0.32101726390000002</v>
      </c>
      <c r="P228">
        <v>0.32910414580000003</v>
      </c>
      <c r="Q228">
        <v>0.33808235479999998</v>
      </c>
      <c r="R228">
        <v>0.34903100910000001</v>
      </c>
      <c r="S228">
        <v>0.36166656089999999</v>
      </c>
      <c r="T228">
        <v>0.37531280550000001</v>
      </c>
      <c r="U228">
        <v>0.3898705214</v>
      </c>
      <c r="V228">
        <v>0.40040517419999999</v>
      </c>
      <c r="W228">
        <v>0.41167914700000002</v>
      </c>
      <c r="X228">
        <v>0.42359446960000002</v>
      </c>
      <c r="Y228">
        <v>0.43610282449999999</v>
      </c>
      <c r="Z228">
        <v>0.44916011369999997</v>
      </c>
      <c r="AA228">
        <v>0.45657449150000001</v>
      </c>
      <c r="AB228">
        <v>0.46501874989999997</v>
      </c>
      <c r="AC228">
        <v>0.47423521530000001</v>
      </c>
      <c r="AD228">
        <v>0.48401150920000002</v>
      </c>
      <c r="AE228">
        <v>0.49420169450000001</v>
      </c>
      <c r="AF228">
        <v>0.50485749960000004</v>
      </c>
      <c r="AG228">
        <v>0.51579942860000005</v>
      </c>
      <c r="AH228">
        <v>0.52700188199999998</v>
      </c>
      <c r="AI228">
        <v>0.53845697979999996</v>
      </c>
      <c r="AJ228">
        <v>0.55017402719999997</v>
      </c>
      <c r="AK228">
        <v>0.56227503209999996</v>
      </c>
      <c r="AL228">
        <v>0.57468335969999995</v>
      </c>
      <c r="AM228">
        <v>0.5873953515</v>
      </c>
      <c r="AN228">
        <v>0.60041332469999997</v>
      </c>
      <c r="AO228">
        <v>0.6137531893</v>
      </c>
      <c r="AP228">
        <v>0.62750018259999996</v>
      </c>
      <c r="AQ228">
        <v>0.6416574652</v>
      </c>
      <c r="AR228">
        <v>0.65623013490000004</v>
      </c>
      <c r="AS228">
        <v>0.67124254299999997</v>
      </c>
      <c r="AT228">
        <v>0.68669409270000004</v>
      </c>
    </row>
    <row r="229" spans="1:46" customFormat="1" x14ac:dyDescent="0.25">
      <c r="A229" t="s">
        <v>311</v>
      </c>
      <c r="B229">
        <v>0.39987088320000003</v>
      </c>
      <c r="C229">
        <v>0.45276787169999999</v>
      </c>
      <c r="D229">
        <v>0.49711102460000001</v>
      </c>
      <c r="E229">
        <v>0.54214770099999998</v>
      </c>
      <c r="F229">
        <v>0.62356607819999998</v>
      </c>
      <c r="G229">
        <v>0.70455239839999995</v>
      </c>
      <c r="H229">
        <v>0.76523808189999998</v>
      </c>
      <c r="I229">
        <v>0.84597307649999998</v>
      </c>
      <c r="J229">
        <v>0.95559765669999996</v>
      </c>
      <c r="K229">
        <v>1.100264602</v>
      </c>
      <c r="L229">
        <v>1.1797003260000001</v>
      </c>
      <c r="M229">
        <v>1.2674538639999999</v>
      </c>
      <c r="N229">
        <v>1.338899632</v>
      </c>
      <c r="O229">
        <v>1.398082348</v>
      </c>
      <c r="P229">
        <v>1.4476279940000001</v>
      </c>
      <c r="Q229">
        <v>1.4426628939999999</v>
      </c>
      <c r="R229">
        <v>1.4448578009999999</v>
      </c>
      <c r="S229">
        <v>1.4524065129999999</v>
      </c>
      <c r="T229">
        <v>1.4621500759999999</v>
      </c>
      <c r="U229">
        <v>1.4734578089999999</v>
      </c>
      <c r="V229">
        <v>1.4706562160000001</v>
      </c>
      <c r="W229">
        <v>1.4694828680000001</v>
      </c>
      <c r="X229">
        <v>1.4694341049999999</v>
      </c>
      <c r="Y229">
        <v>1.4702219750000001</v>
      </c>
      <c r="Z229">
        <v>1.471598612</v>
      </c>
      <c r="AA229">
        <v>1.476615435</v>
      </c>
      <c r="AB229">
        <v>1.484546471</v>
      </c>
      <c r="AC229">
        <v>1.494461413</v>
      </c>
      <c r="AD229">
        <v>1.5056158150000001</v>
      </c>
      <c r="AE229">
        <v>1.51750553</v>
      </c>
      <c r="AF229">
        <v>1.5302501740000001</v>
      </c>
      <c r="AG229">
        <v>1.5432705019999999</v>
      </c>
      <c r="AH229">
        <v>1.5564706580000001</v>
      </c>
      <c r="AI229">
        <v>1.569810956</v>
      </c>
      <c r="AJ229">
        <v>1.5833028819999999</v>
      </c>
      <c r="AK229">
        <v>1.597277192</v>
      </c>
      <c r="AL229">
        <v>1.6114902659999999</v>
      </c>
      <c r="AM229">
        <v>1.625912399</v>
      </c>
      <c r="AN229">
        <v>1.6405313450000001</v>
      </c>
      <c r="AO229">
        <v>1.6553717750000001</v>
      </c>
      <c r="AP229">
        <v>1.6706413019999999</v>
      </c>
      <c r="AQ229">
        <v>1.6863207410000001</v>
      </c>
      <c r="AR229">
        <v>1.702396327</v>
      </c>
      <c r="AS229">
        <v>1.718903718</v>
      </c>
      <c r="AT229">
        <v>1.735813099</v>
      </c>
    </row>
    <row r="230" spans="1:46" customFormat="1" x14ac:dyDescent="0.25">
      <c r="A230" t="s">
        <v>317</v>
      </c>
      <c r="B230">
        <v>1.2291101760000001</v>
      </c>
      <c r="C230">
        <v>1.2162905909999999</v>
      </c>
      <c r="D230">
        <v>1.0284368960000001</v>
      </c>
      <c r="E230">
        <v>0.82962640720000003</v>
      </c>
      <c r="F230">
        <v>0.87925832299999995</v>
      </c>
      <c r="G230">
        <v>0.86438786990000005</v>
      </c>
      <c r="H230">
        <v>0.79752555690000004</v>
      </c>
      <c r="I230">
        <v>0.82870760219999995</v>
      </c>
      <c r="J230">
        <v>0.84593608440000001</v>
      </c>
      <c r="K230">
        <v>0.84984607629999998</v>
      </c>
      <c r="L230">
        <v>0.80141585159999995</v>
      </c>
      <c r="M230">
        <v>0.76719057030000004</v>
      </c>
      <c r="N230">
        <v>0.73414111520000003</v>
      </c>
      <c r="O230">
        <v>0.72403043609999995</v>
      </c>
      <c r="P230">
        <v>0.72153700519999997</v>
      </c>
      <c r="Q230">
        <v>0.72366677970000004</v>
      </c>
      <c r="R230">
        <v>0.72823648890000003</v>
      </c>
      <c r="S230">
        <v>0.73345527860000004</v>
      </c>
      <c r="T230">
        <v>0.73631244780000005</v>
      </c>
      <c r="U230">
        <v>0.73774672080000003</v>
      </c>
      <c r="V230">
        <v>0.73845219340000001</v>
      </c>
      <c r="W230">
        <v>0.73890380109999998</v>
      </c>
      <c r="X230">
        <v>0.73917737790000004</v>
      </c>
      <c r="Y230">
        <v>0.73930163510000002</v>
      </c>
      <c r="Z230">
        <v>0.73926516630000005</v>
      </c>
      <c r="AA230">
        <v>0.74416203920000001</v>
      </c>
      <c r="AB230">
        <v>0.75139383309999996</v>
      </c>
      <c r="AC230">
        <v>0.75925752619999998</v>
      </c>
      <c r="AD230">
        <v>0.76792680059999996</v>
      </c>
      <c r="AE230">
        <v>0.77715657510000002</v>
      </c>
      <c r="AF230">
        <v>0.78690633089999995</v>
      </c>
      <c r="AG230">
        <v>0.79685898229999996</v>
      </c>
      <c r="AH230">
        <v>0.80691862339999998</v>
      </c>
      <c r="AI230">
        <v>0.81701731079999995</v>
      </c>
      <c r="AJ230">
        <v>0.82711921259999999</v>
      </c>
      <c r="AK230">
        <v>0.83734142600000006</v>
      </c>
      <c r="AL230">
        <v>0.84756540420000004</v>
      </c>
      <c r="AM230">
        <v>0.85782106140000003</v>
      </c>
      <c r="AN230">
        <v>0.86810101230000003</v>
      </c>
      <c r="AO230">
        <v>0.87840759359999998</v>
      </c>
      <c r="AP230">
        <v>0.88877780129999995</v>
      </c>
      <c r="AQ230">
        <v>0.89921560069999995</v>
      </c>
      <c r="AR230">
        <v>0.9097264813</v>
      </c>
      <c r="AS230">
        <v>0.92033523780000004</v>
      </c>
      <c r="AT230">
        <v>0.93103664949999998</v>
      </c>
    </row>
    <row r="231" spans="1:46" customFormat="1" x14ac:dyDescent="0.25">
      <c r="A231" t="s">
        <v>318</v>
      </c>
      <c r="B231">
        <v>1.7665972320000001</v>
      </c>
      <c r="C231">
        <v>1.7865573210000001</v>
      </c>
      <c r="D231">
        <v>1.781379684</v>
      </c>
      <c r="E231">
        <v>1.695099967</v>
      </c>
      <c r="F231">
        <v>1.737776628</v>
      </c>
      <c r="G231">
        <v>1.7539190899999999</v>
      </c>
      <c r="H231">
        <v>1.7126263289999999</v>
      </c>
      <c r="I231">
        <v>1.6963322080000001</v>
      </c>
      <c r="J231">
        <v>1.7206800099999999</v>
      </c>
      <c r="K231">
        <v>1.77916999</v>
      </c>
      <c r="L231">
        <v>1.4087887210000001</v>
      </c>
      <c r="M231">
        <v>1.3948934639999999</v>
      </c>
      <c r="N231">
        <v>1.4015044029999999</v>
      </c>
      <c r="O231">
        <v>1.395414358</v>
      </c>
      <c r="P231">
        <v>1.3794960300000001</v>
      </c>
      <c r="Q231">
        <v>1.3691107790000001</v>
      </c>
      <c r="R231">
        <v>1.3648959700000001</v>
      </c>
      <c r="S231">
        <v>1.3656962580000001</v>
      </c>
      <c r="T231">
        <v>1.371508672</v>
      </c>
      <c r="U231">
        <v>1.3809341879999999</v>
      </c>
      <c r="V231">
        <v>1.392964198</v>
      </c>
      <c r="W231">
        <v>1.4068693269999999</v>
      </c>
      <c r="X231">
        <v>1.422074896</v>
      </c>
      <c r="Y231">
        <v>1.4381247530000001</v>
      </c>
      <c r="Z231">
        <v>1.454641136</v>
      </c>
      <c r="AA231">
        <v>1.473720267</v>
      </c>
      <c r="AB231">
        <v>1.494858502</v>
      </c>
      <c r="AC231">
        <v>1.5174209750000001</v>
      </c>
      <c r="AD231">
        <v>1.540882734</v>
      </c>
      <c r="AE231">
        <v>1.5648793009999999</v>
      </c>
      <c r="AF231">
        <v>1.589209045</v>
      </c>
      <c r="AG231">
        <v>1.613731566</v>
      </c>
      <c r="AH231">
        <v>1.6384033849999999</v>
      </c>
      <c r="AI231">
        <v>1.6632284289999999</v>
      </c>
      <c r="AJ231">
        <v>1.6882360569999999</v>
      </c>
      <c r="AK231">
        <v>1.713478598</v>
      </c>
      <c r="AL231">
        <v>1.7389702090000001</v>
      </c>
      <c r="AM231">
        <v>1.7647322539999999</v>
      </c>
      <c r="AN231">
        <v>1.790768779</v>
      </c>
      <c r="AO231">
        <v>1.8170733160000001</v>
      </c>
      <c r="AP231">
        <v>1.843633702</v>
      </c>
      <c r="AQ231">
        <v>1.8704215740000001</v>
      </c>
      <c r="AR231">
        <v>1.897403602</v>
      </c>
      <c r="AS231">
        <v>1.924548895</v>
      </c>
      <c r="AT231">
        <v>1.9518271169999999</v>
      </c>
    </row>
    <row r="232" spans="1:46" customFormat="1" x14ac:dyDescent="0.25">
      <c r="A232" t="s">
        <v>319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</row>
    <row r="233" spans="1:46" customFormat="1" x14ac:dyDescent="0.25">
      <c r="A233" t="s">
        <v>320</v>
      </c>
      <c r="B233">
        <v>1.619999953</v>
      </c>
      <c r="C233">
        <v>1.6386652719999999</v>
      </c>
      <c r="D233">
        <v>1.637965246</v>
      </c>
      <c r="E233">
        <v>1.5474818189999999</v>
      </c>
      <c r="F233">
        <v>1.5970136349999999</v>
      </c>
      <c r="G233">
        <v>1.6299357489999999</v>
      </c>
      <c r="H233">
        <v>1.6009675299999999</v>
      </c>
      <c r="I233">
        <v>1.587706262</v>
      </c>
      <c r="J233">
        <v>1.6118897999999999</v>
      </c>
      <c r="K233">
        <v>1.651710907</v>
      </c>
      <c r="L233">
        <v>1.3108030740000001</v>
      </c>
      <c r="M233">
        <v>1.3022735139999999</v>
      </c>
      <c r="N233">
        <v>1.3121194650000001</v>
      </c>
      <c r="O233">
        <v>1.308572946</v>
      </c>
      <c r="P233">
        <v>1.2945707479999999</v>
      </c>
      <c r="Q233">
        <v>1.2851003830000001</v>
      </c>
      <c r="R233">
        <v>1.281594983</v>
      </c>
      <c r="S233">
        <v>1.2831833500000001</v>
      </c>
      <c r="T233">
        <v>1.2881713210000001</v>
      </c>
      <c r="U233">
        <v>1.296124598</v>
      </c>
      <c r="V233">
        <v>1.3064222130000001</v>
      </c>
      <c r="W233">
        <v>1.3185996879999999</v>
      </c>
      <c r="X233">
        <v>1.332203692</v>
      </c>
      <c r="Y233">
        <v>1.34682623</v>
      </c>
      <c r="Z233">
        <v>1.3620984540000001</v>
      </c>
      <c r="AA233">
        <v>1.380100162</v>
      </c>
      <c r="AB233">
        <v>1.400344893</v>
      </c>
      <c r="AC233">
        <v>1.422170712</v>
      </c>
      <c r="AD233">
        <v>1.4450056339999999</v>
      </c>
      <c r="AE233">
        <v>1.4684404579999999</v>
      </c>
      <c r="AF233">
        <v>1.492237324</v>
      </c>
      <c r="AG233">
        <v>1.5162310990000001</v>
      </c>
      <c r="AH233">
        <v>1.540364115</v>
      </c>
      <c r="AI233">
        <v>1.564634045</v>
      </c>
      <c r="AJ233">
        <v>1.5890694700000001</v>
      </c>
      <c r="AK233">
        <v>1.6137248070000001</v>
      </c>
      <c r="AL233">
        <v>1.6386188079999999</v>
      </c>
      <c r="AM233">
        <v>1.6637788609999999</v>
      </c>
      <c r="AN233">
        <v>1.68921608</v>
      </c>
      <c r="AO233">
        <v>1.714930982</v>
      </c>
      <c r="AP233">
        <v>1.7409179109999999</v>
      </c>
      <c r="AQ233">
        <v>1.767152396</v>
      </c>
      <c r="AR233">
        <v>1.793603015</v>
      </c>
      <c r="AS233">
        <v>1.8202393299999999</v>
      </c>
      <c r="AT233">
        <v>1.8470305819999999</v>
      </c>
    </row>
    <row r="234" spans="1:46" customFormat="1" x14ac:dyDescent="0.25">
      <c r="A234" t="s">
        <v>325</v>
      </c>
      <c r="B234">
        <v>0.99189539280000005</v>
      </c>
      <c r="C234">
        <v>0.99005852780000003</v>
      </c>
      <c r="D234">
        <v>0.98781996890000001</v>
      </c>
      <c r="E234">
        <v>0.98507210619999996</v>
      </c>
      <c r="F234">
        <v>0.98172484019999995</v>
      </c>
      <c r="G234">
        <v>0.97765041610000003</v>
      </c>
      <c r="H234">
        <v>0.9726774037</v>
      </c>
      <c r="I234">
        <v>0.96664688139999999</v>
      </c>
      <c r="J234">
        <v>0.95933900329999999</v>
      </c>
      <c r="K234">
        <v>0.95052035609999996</v>
      </c>
      <c r="L234">
        <v>0.94752189580000001</v>
      </c>
      <c r="M234">
        <v>0.94459789270000005</v>
      </c>
      <c r="N234">
        <v>0.94154138450000002</v>
      </c>
      <c r="O234">
        <v>0.93832607530000001</v>
      </c>
      <c r="P234">
        <v>0.93494394619999999</v>
      </c>
      <c r="Q234">
        <v>0.93531896039999995</v>
      </c>
      <c r="R234">
        <v>0.93569542959999996</v>
      </c>
      <c r="S234">
        <v>0.93607286329999995</v>
      </c>
      <c r="T234">
        <v>0.93645065569999997</v>
      </c>
      <c r="U234">
        <v>0.93682859190000001</v>
      </c>
      <c r="V234">
        <v>0.93717291570000005</v>
      </c>
      <c r="W234">
        <v>0.93751650539999998</v>
      </c>
      <c r="X234">
        <v>0.9378591946</v>
      </c>
      <c r="Y234">
        <v>0.93820080689999996</v>
      </c>
      <c r="Z234">
        <v>0.93854121509999999</v>
      </c>
      <c r="AA234">
        <v>0.93895478369999996</v>
      </c>
      <c r="AB234">
        <v>0.93936688629999998</v>
      </c>
      <c r="AC234">
        <v>0.93977721140000003</v>
      </c>
      <c r="AD234">
        <v>0.94018567909999995</v>
      </c>
      <c r="AE234">
        <v>0.9405922713</v>
      </c>
      <c r="AF234">
        <v>0.94099679150000004</v>
      </c>
      <c r="AG234">
        <v>0.94139951050000004</v>
      </c>
      <c r="AH234">
        <v>0.94180040990000002</v>
      </c>
      <c r="AI234">
        <v>0.94219951820000003</v>
      </c>
      <c r="AJ234">
        <v>0.94259686450000002</v>
      </c>
      <c r="AK234">
        <v>0.94299232099999997</v>
      </c>
      <c r="AL234">
        <v>0.94338607500000005</v>
      </c>
      <c r="AM234">
        <v>0.9437780791</v>
      </c>
      <c r="AN234">
        <v>0.94416833889999996</v>
      </c>
      <c r="AO234">
        <v>0.94455684110000004</v>
      </c>
      <c r="AP234">
        <v>0.94494342860000002</v>
      </c>
      <c r="AQ234">
        <v>0.94532808800000001</v>
      </c>
      <c r="AR234">
        <v>0.94571079130000002</v>
      </c>
      <c r="AS234">
        <v>0.94609148340000004</v>
      </c>
      <c r="AT234">
        <v>0.94647016080000002</v>
      </c>
    </row>
    <row r="235" spans="1:46" customFormat="1" x14ac:dyDescent="0.25">
      <c r="A235" t="s">
        <v>326</v>
      </c>
      <c r="B235">
        <v>8.10460717E-3</v>
      </c>
      <c r="C235">
        <v>9.9414722000000007E-3</v>
      </c>
      <c r="D235">
        <v>1.21800311E-2</v>
      </c>
      <c r="E235">
        <v>1.49278938E-2</v>
      </c>
      <c r="F235">
        <v>1.8275159799999999E-2</v>
      </c>
      <c r="G235">
        <v>2.2349583900000001E-2</v>
      </c>
      <c r="H235">
        <v>2.7322596300000002E-2</v>
      </c>
      <c r="I235">
        <v>3.3353118600000002E-2</v>
      </c>
      <c r="J235">
        <v>4.06609967E-2</v>
      </c>
      <c r="K235">
        <v>4.9479643900000002E-2</v>
      </c>
      <c r="L235">
        <v>5.24781042E-2</v>
      </c>
      <c r="M235">
        <v>5.5402107300000003E-2</v>
      </c>
      <c r="N235">
        <v>5.8458615499999998E-2</v>
      </c>
      <c r="O235">
        <v>6.16739247E-2</v>
      </c>
      <c r="P235">
        <v>6.5056053799999999E-2</v>
      </c>
      <c r="Q235">
        <v>6.4681039600000004E-2</v>
      </c>
      <c r="R235">
        <v>6.4304570399999997E-2</v>
      </c>
      <c r="S235">
        <v>6.3927136699999998E-2</v>
      </c>
      <c r="T235">
        <v>6.3549344300000005E-2</v>
      </c>
      <c r="U235">
        <v>6.3171408100000007E-2</v>
      </c>
      <c r="V235">
        <v>6.2827084300000002E-2</v>
      </c>
      <c r="W235">
        <v>6.2483494600000002E-2</v>
      </c>
      <c r="X235">
        <v>6.2140805399999999E-2</v>
      </c>
      <c r="Y235">
        <v>6.1799193099999997E-2</v>
      </c>
      <c r="Z235">
        <v>6.1458784900000001E-2</v>
      </c>
      <c r="AA235">
        <v>6.1045216300000003E-2</v>
      </c>
      <c r="AB235">
        <v>6.0633113699999998E-2</v>
      </c>
      <c r="AC235">
        <v>6.02227886E-2</v>
      </c>
      <c r="AD235">
        <v>5.9814320900000002E-2</v>
      </c>
      <c r="AE235">
        <v>5.9407728700000002E-2</v>
      </c>
      <c r="AF235">
        <v>5.9003208500000001E-2</v>
      </c>
      <c r="AG235">
        <v>5.8600489499999998E-2</v>
      </c>
      <c r="AH235">
        <v>5.8199590099999997E-2</v>
      </c>
      <c r="AI235">
        <v>5.7800481799999998E-2</v>
      </c>
      <c r="AJ235">
        <v>5.7403135500000001E-2</v>
      </c>
      <c r="AK235">
        <v>5.7007678999999999E-2</v>
      </c>
      <c r="AL235">
        <v>5.6613925000000002E-2</v>
      </c>
      <c r="AM235">
        <v>5.62219209E-2</v>
      </c>
      <c r="AN235">
        <v>5.5831661099999999E-2</v>
      </c>
      <c r="AO235">
        <v>5.5443158899999997E-2</v>
      </c>
      <c r="AP235">
        <v>5.5056571399999997E-2</v>
      </c>
      <c r="AQ235">
        <v>5.4671912000000003E-2</v>
      </c>
      <c r="AR235">
        <v>5.4289208700000001E-2</v>
      </c>
      <c r="AS235">
        <v>5.3908516599999998E-2</v>
      </c>
      <c r="AT235">
        <v>5.3529839199999998E-2</v>
      </c>
    </row>
    <row r="236" spans="1:46" customFormat="1" x14ac:dyDescent="0.25">
      <c r="A236" t="s">
        <v>327</v>
      </c>
      <c r="B236">
        <v>0.79896379760000003</v>
      </c>
      <c r="C236">
        <v>0.80146182119999998</v>
      </c>
      <c r="D236">
        <v>0.80339550579999996</v>
      </c>
      <c r="E236">
        <v>0.80471373239999999</v>
      </c>
      <c r="F236">
        <v>0.80535392400000005</v>
      </c>
      <c r="G236">
        <v>0.80524039930000002</v>
      </c>
      <c r="H236">
        <v>0.80428264890000001</v>
      </c>
      <c r="I236">
        <v>0.80237360820000003</v>
      </c>
      <c r="J236">
        <v>0.79938805130000001</v>
      </c>
      <c r="K236">
        <v>0.79518129029999995</v>
      </c>
      <c r="L236">
        <v>0.78222990709999995</v>
      </c>
      <c r="M236">
        <v>0.76778352620000001</v>
      </c>
      <c r="N236">
        <v>0.75177697219999995</v>
      </c>
      <c r="O236">
        <v>0.73415414150000002</v>
      </c>
      <c r="P236">
        <v>0.71487244670000005</v>
      </c>
      <c r="Q236">
        <v>0.70605438769999995</v>
      </c>
      <c r="R236">
        <v>0.6966283929</v>
      </c>
      <c r="S236">
        <v>0.68656978800000001</v>
      </c>
      <c r="T236">
        <v>0.67585637970000001</v>
      </c>
      <c r="U236">
        <v>0.66446915689999997</v>
      </c>
      <c r="V236">
        <v>0.65892302849999995</v>
      </c>
      <c r="W236">
        <v>0.65319514550000002</v>
      </c>
      <c r="X236">
        <v>0.64728295300000005</v>
      </c>
      <c r="Y236">
        <v>0.6411841788</v>
      </c>
      <c r="Z236">
        <v>0.63489686379999999</v>
      </c>
      <c r="AA236">
        <v>0.61071203340000002</v>
      </c>
      <c r="AB236">
        <v>0.5857230484</v>
      </c>
      <c r="AC236">
        <v>0.56003257029999998</v>
      </c>
      <c r="AD236">
        <v>0.53376014589999998</v>
      </c>
      <c r="AE236">
        <v>0.50704068120000001</v>
      </c>
      <c r="AF236">
        <v>0.48002219140000002</v>
      </c>
      <c r="AG236">
        <v>0.45286287209999998</v>
      </c>
      <c r="AH236">
        <v>0.42572759290000001</v>
      </c>
      <c r="AI236">
        <v>0.3987839614</v>
      </c>
      <c r="AJ236">
        <v>0.37219815119999999</v>
      </c>
      <c r="AK236">
        <v>0.34613070829999998</v>
      </c>
      <c r="AL236">
        <v>0.32073256230000002</v>
      </c>
      <c r="AM236">
        <v>0.29614145040000001</v>
      </c>
      <c r="AN236">
        <v>0.27247893499999998</v>
      </c>
      <c r="AO236">
        <v>0.24984814490000001</v>
      </c>
      <c r="AP236">
        <v>0.22833231449999999</v>
      </c>
      <c r="AQ236">
        <v>0.207994138</v>
      </c>
      <c r="AR236">
        <v>0.18887589960000001</v>
      </c>
      <c r="AS236">
        <v>0.1710002934</v>
      </c>
      <c r="AT236">
        <v>0.15437181729999999</v>
      </c>
    </row>
    <row r="237" spans="1:46" customFormat="1" x14ac:dyDescent="0.25">
      <c r="A237" t="s">
        <v>328</v>
      </c>
      <c r="B237">
        <v>1.02537481E-2</v>
      </c>
      <c r="C237">
        <v>9.3230900699999997E-3</v>
      </c>
      <c r="D237">
        <v>8.4708684399999994E-3</v>
      </c>
      <c r="E237">
        <v>7.6906216999999997E-3</v>
      </c>
      <c r="F237">
        <v>6.9763508400000002E-3</v>
      </c>
      <c r="G237">
        <v>6.3224963499999998E-3</v>
      </c>
      <c r="H237">
        <v>5.7239157100000002E-3</v>
      </c>
      <c r="I237">
        <v>5.1758617000000002E-3</v>
      </c>
      <c r="J237">
        <v>4.6739620100000002E-3</v>
      </c>
      <c r="K237">
        <v>4.21420033E-3</v>
      </c>
      <c r="L237">
        <v>3.8372227699999999E-3</v>
      </c>
      <c r="M237">
        <v>3.4862213600000001E-3</v>
      </c>
      <c r="N237">
        <v>3.1596484300000002E-3</v>
      </c>
      <c r="O237">
        <v>2.8560813299999999E-3</v>
      </c>
      <c r="P237">
        <v>2.5742187500000001E-3</v>
      </c>
      <c r="Q237">
        <v>2.5666007200000002E-3</v>
      </c>
      <c r="R237">
        <v>2.5563751800000002E-3</v>
      </c>
      <c r="S237">
        <v>2.5433807300000002E-3</v>
      </c>
      <c r="T237">
        <v>2.5274604599999999E-3</v>
      </c>
      <c r="U237">
        <v>2.5084650000000001E-3</v>
      </c>
      <c r="V237">
        <v>2.4947871499999999E-3</v>
      </c>
      <c r="W237">
        <v>2.4803179499999998E-3</v>
      </c>
      <c r="X237">
        <v>2.4650411400000002E-3</v>
      </c>
      <c r="Y237">
        <v>2.4489414100000001E-3</v>
      </c>
      <c r="Z237">
        <v>2.4320044999999999E-3</v>
      </c>
      <c r="AA237">
        <v>2.48930234E-3</v>
      </c>
      <c r="AB237">
        <v>2.5404664399999999E-3</v>
      </c>
      <c r="AC237">
        <v>2.5847254000000001E-3</v>
      </c>
      <c r="AD237">
        <v>2.6213635E-3</v>
      </c>
      <c r="AE237">
        <v>2.6497438200000002E-3</v>
      </c>
      <c r="AF237">
        <v>2.6693306600000001E-3</v>
      </c>
      <c r="AG237">
        <v>2.6797097399999998E-3</v>
      </c>
      <c r="AH237">
        <v>2.6806049500000002E-3</v>
      </c>
      <c r="AI237">
        <v>2.6718906300000002E-3</v>
      </c>
      <c r="AJ237">
        <v>2.6535983200000001E-3</v>
      </c>
      <c r="AK237">
        <v>2.6259175199999998E-3</v>
      </c>
      <c r="AL237">
        <v>2.5891903600000002E-3</v>
      </c>
      <c r="AM237">
        <v>2.5439004100000001E-3</v>
      </c>
      <c r="AN237">
        <v>2.4906564000000001E-3</v>
      </c>
      <c r="AO237">
        <v>2.43017188E-3</v>
      </c>
      <c r="AP237">
        <v>2.3632421300000001E-3</v>
      </c>
      <c r="AQ237">
        <v>2.2907195099999998E-3</v>
      </c>
      <c r="AR237">
        <v>2.21348887E-3</v>
      </c>
      <c r="AS237">
        <v>2.1324439799999999E-3</v>
      </c>
      <c r="AT237">
        <v>2.0484660399999999E-3</v>
      </c>
    </row>
    <row r="238" spans="1:46" customFormat="1" x14ac:dyDescent="0.25">
      <c r="A238" t="s">
        <v>329</v>
      </c>
      <c r="B238">
        <v>4.0949078399999998E-2</v>
      </c>
      <c r="C238">
        <v>3.9446802699999998E-2</v>
      </c>
      <c r="D238">
        <v>3.7972597400000002E-2</v>
      </c>
      <c r="E238">
        <v>3.6525339099999998E-2</v>
      </c>
      <c r="F238">
        <v>3.5103592199999999E-2</v>
      </c>
      <c r="G238">
        <v>3.37056165E-2</v>
      </c>
      <c r="H238">
        <v>3.23293786E-2</v>
      </c>
      <c r="I238">
        <v>3.09725691E-2</v>
      </c>
      <c r="J238">
        <v>2.9632629099999998E-2</v>
      </c>
      <c r="K238">
        <v>2.83067901E-2</v>
      </c>
      <c r="L238">
        <v>3.1063401899999999E-2</v>
      </c>
      <c r="M238">
        <v>3.40128887E-2</v>
      </c>
      <c r="N238">
        <v>3.71521436E-2</v>
      </c>
      <c r="O238">
        <v>4.0473637700000002E-2</v>
      </c>
      <c r="P238">
        <v>4.3964655499999998E-2</v>
      </c>
      <c r="Q238">
        <v>4.3733944900000002E-2</v>
      </c>
      <c r="R238">
        <v>4.3459732600000002E-2</v>
      </c>
      <c r="S238">
        <v>4.3139583600000003E-2</v>
      </c>
      <c r="T238">
        <v>4.2771163000000001E-2</v>
      </c>
      <c r="U238">
        <v>4.23522853E-2</v>
      </c>
      <c r="V238">
        <v>4.1998783300000002E-2</v>
      </c>
      <c r="W238">
        <v>4.1633696499999998E-2</v>
      </c>
      <c r="X238">
        <v>4.1256861999999998E-2</v>
      </c>
      <c r="Y238">
        <v>4.0868135100000001E-2</v>
      </c>
      <c r="Z238">
        <v>4.0467390899999997E-2</v>
      </c>
      <c r="AA238">
        <v>4.17201065E-2</v>
      </c>
      <c r="AB238">
        <v>4.2885270400000002E-2</v>
      </c>
      <c r="AC238">
        <v>4.3947687899999997E-2</v>
      </c>
      <c r="AD238">
        <v>4.4892707400000002E-2</v>
      </c>
      <c r="AE238">
        <v>4.5706647500000003E-2</v>
      </c>
      <c r="AF238">
        <v>4.6377227799999997E-2</v>
      </c>
      <c r="AG238">
        <v>4.6893980100000003E-2</v>
      </c>
      <c r="AH238">
        <v>4.7248615299999998E-2</v>
      </c>
      <c r="AI238">
        <v>4.7435324600000002E-2</v>
      </c>
      <c r="AJ238">
        <v>4.7450993900000002E-2</v>
      </c>
      <c r="AK238">
        <v>4.7295317000000003E-2</v>
      </c>
      <c r="AL238">
        <v>4.6970801499999999E-2</v>
      </c>
      <c r="AM238">
        <v>4.6482665499999999E-2</v>
      </c>
      <c r="AN238">
        <v>4.5838633900000002E-2</v>
      </c>
      <c r="AO238">
        <v>4.5048648900000002E-2</v>
      </c>
      <c r="AP238">
        <v>4.4124513300000001E-2</v>
      </c>
      <c r="AQ238">
        <v>4.3079489899999997E-2</v>
      </c>
      <c r="AR238">
        <v>4.1927880700000003E-2</v>
      </c>
      <c r="AS238">
        <v>4.0684607300000002E-2</v>
      </c>
      <c r="AT238">
        <v>3.9364813399999997E-2</v>
      </c>
    </row>
    <row r="239" spans="1:46" customFormat="1" x14ac:dyDescent="0.25">
      <c r="A239" t="s">
        <v>330</v>
      </c>
      <c r="B239">
        <v>4.0858446600000001E-2</v>
      </c>
      <c r="C239">
        <v>3.8308772999999997E-2</v>
      </c>
      <c r="D239">
        <v>3.5892644199999997E-2</v>
      </c>
      <c r="E239">
        <v>3.3603005399999997E-2</v>
      </c>
      <c r="F239">
        <v>3.1432877599999999E-2</v>
      </c>
      <c r="G239">
        <v>2.9375385300000001E-2</v>
      </c>
      <c r="H239">
        <v>2.7423783300000001E-2</v>
      </c>
      <c r="I239">
        <v>2.5571485500000001E-2</v>
      </c>
      <c r="J239">
        <v>2.3812096099999999E-2</v>
      </c>
      <c r="K239">
        <v>2.2139447600000001E-2</v>
      </c>
      <c r="L239">
        <v>2.0123113299999999E-2</v>
      </c>
      <c r="M239">
        <v>1.8249865800000001E-2</v>
      </c>
      <c r="N239">
        <v>1.6510872900000001E-2</v>
      </c>
      <c r="O239">
        <v>1.48980146E-2</v>
      </c>
      <c r="P239">
        <v>1.34038584E-2</v>
      </c>
      <c r="Q239">
        <v>1.37328181E-2</v>
      </c>
      <c r="R239">
        <v>1.40553906E-2</v>
      </c>
      <c r="S239">
        <v>1.4369666E-2</v>
      </c>
      <c r="T239">
        <v>1.46735988E-2</v>
      </c>
      <c r="U239">
        <v>1.4965019499999999E-2</v>
      </c>
      <c r="V239">
        <v>1.48474058E-2</v>
      </c>
      <c r="W239">
        <v>1.47255754E-2</v>
      </c>
      <c r="X239">
        <v>1.4599464499999999E-2</v>
      </c>
      <c r="Y239">
        <v>1.4469015599999999E-2</v>
      </c>
      <c r="Z239">
        <v>1.43341783E-2</v>
      </c>
      <c r="AA239">
        <v>1.47609122E-2</v>
      </c>
      <c r="AB239">
        <v>1.51557046E-2</v>
      </c>
      <c r="AC239">
        <v>1.5513300400000001E-2</v>
      </c>
      <c r="AD239">
        <v>1.5828660299999998E-2</v>
      </c>
      <c r="AE239">
        <v>1.6097110299999998E-2</v>
      </c>
      <c r="AF239">
        <v>1.6314491E-2</v>
      </c>
      <c r="AG239">
        <v>1.64772992E-2</v>
      </c>
      <c r="AH239">
        <v>1.6582813299999999E-2</v>
      </c>
      <c r="AI239">
        <v>1.6629193800000001E-2</v>
      </c>
      <c r="AJ239">
        <v>1.6615553799999998E-2</v>
      </c>
      <c r="AK239">
        <v>1.6541993200000001E-2</v>
      </c>
      <c r="AL239">
        <v>1.6409594900000001E-2</v>
      </c>
      <c r="AM239">
        <v>1.6220383000000001E-2</v>
      </c>
      <c r="AN239">
        <v>1.5977246600000002E-2</v>
      </c>
      <c r="AO239">
        <v>1.5683833800000001E-2</v>
      </c>
      <c r="AP239">
        <v>1.53444237E-2</v>
      </c>
      <c r="AQ239">
        <v>1.49637828E-2</v>
      </c>
      <c r="AR239">
        <v>1.4547017000000001E-2</v>
      </c>
      <c r="AS239">
        <v>1.40994235E-2</v>
      </c>
      <c r="AT239">
        <v>1.36263523E-2</v>
      </c>
    </row>
    <row r="240" spans="1:46" customFormat="1" x14ac:dyDescent="0.25">
      <c r="A240" t="s">
        <v>331</v>
      </c>
      <c r="B240">
        <v>8.2546962700000004E-3</v>
      </c>
      <c r="C240">
        <v>9.7783951500000008E-3</v>
      </c>
      <c r="D240">
        <v>1.15751037E-2</v>
      </c>
      <c r="E240">
        <v>1.3691393499999999E-2</v>
      </c>
      <c r="F240">
        <v>1.6180940599999999E-2</v>
      </c>
      <c r="G240">
        <v>1.9105274799999999E-2</v>
      </c>
      <c r="H240">
        <v>2.2534461200000001E-2</v>
      </c>
      <c r="I240">
        <v>2.6547636499999999E-2</v>
      </c>
      <c r="J240">
        <v>3.1233282300000002E-2</v>
      </c>
      <c r="K240">
        <v>3.6689084400000002E-2</v>
      </c>
      <c r="L240">
        <v>4.1917166399999997E-2</v>
      </c>
      <c r="M240">
        <v>4.7784062400000001E-2</v>
      </c>
      <c r="N240">
        <v>5.4340055399999997E-2</v>
      </c>
      <c r="O240">
        <v>6.1631833800000001E-2</v>
      </c>
      <c r="P240">
        <v>6.9700063600000001E-2</v>
      </c>
      <c r="Q240">
        <v>7.6242457900000005E-2</v>
      </c>
      <c r="R240">
        <v>8.3313239299999994E-2</v>
      </c>
      <c r="S240">
        <v>9.0939309999999995E-2</v>
      </c>
      <c r="T240">
        <v>9.9146069099999998E-2</v>
      </c>
      <c r="U240">
        <v>0.1079568058</v>
      </c>
      <c r="V240">
        <v>0.111595122</v>
      </c>
      <c r="W240">
        <v>0.1153157957</v>
      </c>
      <c r="X240">
        <v>0.1191174389</v>
      </c>
      <c r="Y240">
        <v>0.1229983545</v>
      </c>
      <c r="Z240">
        <v>0.12695652060000001</v>
      </c>
      <c r="AA240">
        <v>0.13767714440000001</v>
      </c>
      <c r="AB240">
        <v>0.1488645294</v>
      </c>
      <c r="AC240">
        <v>0.16046700350000001</v>
      </c>
      <c r="AD240">
        <v>0.17242178759999999</v>
      </c>
      <c r="AE240">
        <v>0.1846555426</v>
      </c>
      <c r="AF240">
        <v>0.19708537600000001</v>
      </c>
      <c r="AG240">
        <v>0.2096203029</v>
      </c>
      <c r="AH240">
        <v>0.2221631218</v>
      </c>
      <c r="AI240">
        <v>0.23461263430000001</v>
      </c>
      <c r="AJ240">
        <v>0.24686610610000001</v>
      </c>
      <c r="AK240">
        <v>0.2588218451</v>
      </c>
      <c r="AL240">
        <v>0.27038176219999999</v>
      </c>
      <c r="AM240">
        <v>0.28145377760000001</v>
      </c>
      <c r="AN240">
        <v>0.29195395219999998</v>
      </c>
      <c r="AO240">
        <v>0.30180824319999999</v>
      </c>
      <c r="AP240">
        <v>0.31095381509999998</v>
      </c>
      <c r="AQ240">
        <v>0.31933987320000001</v>
      </c>
      <c r="AR240">
        <v>0.32692801799999999</v>
      </c>
      <c r="AS240">
        <v>0.33369215289999998</v>
      </c>
      <c r="AT240">
        <v>0.33961799799999998</v>
      </c>
    </row>
    <row r="241" spans="1:46" customFormat="1" x14ac:dyDescent="0.25">
      <c r="A241" t="s">
        <v>332</v>
      </c>
      <c r="B241">
        <v>1.8573066599999999E-3</v>
      </c>
      <c r="C241">
        <v>2.3113655099999998E-3</v>
      </c>
      <c r="D241">
        <v>2.8743818500000001E-3</v>
      </c>
      <c r="E241">
        <v>3.5717886399999998E-3</v>
      </c>
      <c r="F241">
        <v>4.43466065E-3</v>
      </c>
      <c r="G241">
        <v>5.5008327800000001E-3</v>
      </c>
      <c r="H241">
        <v>6.8161770300000004E-3</v>
      </c>
      <c r="I241">
        <v>8.4360291499999997E-3</v>
      </c>
      <c r="J241">
        <v>1.04267357E-2</v>
      </c>
      <c r="K241">
        <v>1.28672618E-2</v>
      </c>
      <c r="L241">
        <v>1.5169190399999999E-2</v>
      </c>
      <c r="M241">
        <v>1.7843283599999999E-2</v>
      </c>
      <c r="N241">
        <v>2.0937894499999998E-2</v>
      </c>
      <c r="O241">
        <v>2.45041275E-2</v>
      </c>
      <c r="P241">
        <v>2.8594897899999999E-2</v>
      </c>
      <c r="Q241">
        <v>3.1120974499999999E-2</v>
      </c>
      <c r="R241">
        <v>3.3835394300000002E-2</v>
      </c>
      <c r="S241">
        <v>3.67459771E-2</v>
      </c>
      <c r="T241">
        <v>3.9859749799999997E-2</v>
      </c>
      <c r="U241">
        <v>4.3182722299999997E-2</v>
      </c>
      <c r="V241">
        <v>4.5702052700000002E-2</v>
      </c>
      <c r="W241">
        <v>4.8351483100000002E-2</v>
      </c>
      <c r="X241">
        <v>5.1136011600000003E-2</v>
      </c>
      <c r="Y241">
        <v>5.4060655899999997E-2</v>
      </c>
      <c r="Z241">
        <v>5.7130434299999998E-2</v>
      </c>
      <c r="AA241">
        <v>6.4171782600000005E-2</v>
      </c>
      <c r="AB241">
        <v>7.1869268200000003E-2</v>
      </c>
      <c r="AC241">
        <v>8.02430591E-2</v>
      </c>
      <c r="AD241">
        <v>8.9306612699999996E-2</v>
      </c>
      <c r="AE241">
        <v>9.9065756899999996E-2</v>
      </c>
      <c r="AF241">
        <v>0.1095179622</v>
      </c>
      <c r="AG241">
        <v>0.1206518647</v>
      </c>
      <c r="AH241">
        <v>0.1324470847</v>
      </c>
      <c r="AI241">
        <v>0.1448743733</v>
      </c>
      <c r="AJ241">
        <v>0.15789609199999999</v>
      </c>
      <c r="AK241">
        <v>0.17146701340000001</v>
      </c>
      <c r="AL241">
        <v>0.18553540160000001</v>
      </c>
      <c r="AM241">
        <v>0.20004431619999999</v>
      </c>
      <c r="AN241">
        <v>0.21493306570000001</v>
      </c>
      <c r="AO241">
        <v>0.23013872990000001</v>
      </c>
      <c r="AP241">
        <v>0.24559767099999999</v>
      </c>
      <c r="AQ241">
        <v>0.26124695860000002</v>
      </c>
      <c r="AR241">
        <v>0.27702564600000001</v>
      </c>
      <c r="AS241">
        <v>0.29287585449999998</v>
      </c>
      <c r="AT241">
        <v>0.30874363449999997</v>
      </c>
    </row>
    <row r="242" spans="1:46" customFormat="1" x14ac:dyDescent="0.25">
      <c r="A242" t="s">
        <v>333</v>
      </c>
      <c r="B242">
        <v>9.2848272900000001E-2</v>
      </c>
      <c r="C242">
        <v>9.3077163500000004E-2</v>
      </c>
      <c r="D242">
        <v>9.3240215900000006E-2</v>
      </c>
      <c r="E242">
        <v>9.3331631400000004E-2</v>
      </c>
      <c r="F242">
        <v>9.3344298399999998E-2</v>
      </c>
      <c r="G242">
        <v>9.3269606399999996E-2</v>
      </c>
      <c r="H242">
        <v>9.30972516E-2</v>
      </c>
      <c r="I242">
        <v>9.28150425E-2</v>
      </c>
      <c r="J242">
        <v>9.2408720499999999E-2</v>
      </c>
      <c r="K242">
        <v>9.1861816600000007E-2</v>
      </c>
      <c r="L242">
        <v>9.5526416500000003E-2</v>
      </c>
      <c r="M242">
        <v>9.9116978100000003E-2</v>
      </c>
      <c r="N242">
        <v>0.1025931762</v>
      </c>
      <c r="O242">
        <v>0.1059099842</v>
      </c>
      <c r="P242">
        <v>0.1090180481</v>
      </c>
      <c r="Q242">
        <v>0.1076694183</v>
      </c>
      <c r="R242">
        <v>0.1062281819</v>
      </c>
      <c r="S242">
        <v>0.1046905865</v>
      </c>
      <c r="T242">
        <v>0.10305325849999999</v>
      </c>
      <c r="U242">
        <v>0.10131331</v>
      </c>
      <c r="V242">
        <v>0.10046767769999999</v>
      </c>
      <c r="W242">
        <v>9.9594332699999996E-2</v>
      </c>
      <c r="X242">
        <v>9.8692885600000002E-2</v>
      </c>
      <c r="Y242">
        <v>9.77629899E-2</v>
      </c>
      <c r="Z242">
        <v>9.6804346999999999E-2</v>
      </c>
      <c r="AA242">
        <v>9.9801039100000002E-2</v>
      </c>
      <c r="AB242">
        <v>0.1025882939</v>
      </c>
      <c r="AC242">
        <v>0.1051297633</v>
      </c>
      <c r="AD242">
        <v>0.10739039810000001</v>
      </c>
      <c r="AE242">
        <v>0.10933747050000001</v>
      </c>
      <c r="AF242">
        <v>0.1109416039</v>
      </c>
      <c r="AG242">
        <v>0.1121777563</v>
      </c>
      <c r="AH242">
        <v>0.1130260993</v>
      </c>
      <c r="AI242">
        <v>0.1134727374</v>
      </c>
      <c r="AJ242">
        <v>0.1135102207</v>
      </c>
      <c r="AK242">
        <v>0.1131378172</v>
      </c>
      <c r="AL242">
        <v>0.11236152520000001</v>
      </c>
      <c r="AM242">
        <v>0.11119382730000001</v>
      </c>
      <c r="AN242">
        <v>0.10965320269999999</v>
      </c>
      <c r="AO242">
        <v>0.10776343469999999</v>
      </c>
      <c r="AP242">
        <v>0.10555275729999999</v>
      </c>
      <c r="AQ242">
        <v>0.1030528974</v>
      </c>
      <c r="AR242">
        <v>0.1002980675</v>
      </c>
      <c r="AS242">
        <v>9.73239625E-2</v>
      </c>
      <c r="AT242">
        <v>9.4166808500000004E-2</v>
      </c>
    </row>
    <row r="243" spans="1:46" customFormat="1" x14ac:dyDescent="0.25">
      <c r="A243" t="s">
        <v>334</v>
      </c>
      <c r="B243">
        <v>6.0146533700000003E-3</v>
      </c>
      <c r="C243">
        <v>6.2925889299999998E-3</v>
      </c>
      <c r="D243">
        <v>6.5786827200000004E-3</v>
      </c>
      <c r="E243">
        <v>6.8724877900000004E-3</v>
      </c>
      <c r="F243">
        <v>7.1733556600000001E-3</v>
      </c>
      <c r="G243">
        <v>7.4803886300000002E-3</v>
      </c>
      <c r="H243">
        <v>7.79238364E-3</v>
      </c>
      <c r="I243">
        <v>8.1077674299999906E-3</v>
      </c>
      <c r="J243">
        <v>8.4245229999999997E-3</v>
      </c>
      <c r="K243">
        <v>8.7401088599999999E-3</v>
      </c>
      <c r="L243">
        <v>1.01335816E-2</v>
      </c>
      <c r="M243">
        <v>1.17231739E-2</v>
      </c>
      <c r="N243">
        <v>1.35292368E-2</v>
      </c>
      <c r="O243">
        <v>1.55721794E-2</v>
      </c>
      <c r="P243">
        <v>1.7871811200000001E-2</v>
      </c>
      <c r="Q243">
        <v>1.8879397900000001E-2</v>
      </c>
      <c r="R243">
        <v>1.9923293299999999E-2</v>
      </c>
      <c r="S243">
        <v>2.10017082E-2</v>
      </c>
      <c r="T243">
        <v>2.2112320599999999E-2</v>
      </c>
      <c r="U243">
        <v>2.3252235100000001E-2</v>
      </c>
      <c r="V243">
        <v>2.3971142899999999E-2</v>
      </c>
      <c r="W243">
        <v>2.4703653200000002E-2</v>
      </c>
      <c r="X243">
        <v>2.5449343199999998E-2</v>
      </c>
      <c r="Y243">
        <v>2.6207728699999999E-2</v>
      </c>
      <c r="Z243">
        <v>2.6978260600000002E-2</v>
      </c>
      <c r="AA243">
        <v>2.8667679500000001E-2</v>
      </c>
      <c r="AB243">
        <v>3.03734186E-2</v>
      </c>
      <c r="AC243">
        <v>3.2081890100000003E-2</v>
      </c>
      <c r="AD243">
        <v>3.3778324499999998E-2</v>
      </c>
      <c r="AE243">
        <v>3.5447047299999999E-2</v>
      </c>
      <c r="AF243">
        <v>3.7071817E-2</v>
      </c>
      <c r="AG243">
        <v>3.86362149E-2</v>
      </c>
      <c r="AH243">
        <v>4.0124067700000002E-2</v>
      </c>
      <c r="AI243">
        <v>4.1519884600000001E-2</v>
      </c>
      <c r="AJ243">
        <v>4.2809284099999997E-2</v>
      </c>
      <c r="AK243">
        <v>4.3979388199999997E-2</v>
      </c>
      <c r="AL243">
        <v>4.50191619E-2</v>
      </c>
      <c r="AM243">
        <v>4.59196797E-2</v>
      </c>
      <c r="AN243">
        <v>4.6674307499999998E-2</v>
      </c>
      <c r="AO243">
        <v>4.7278792700000002E-2</v>
      </c>
      <c r="AP243">
        <v>4.7731263000000003E-2</v>
      </c>
      <c r="AQ243">
        <v>4.8032140600000002E-2</v>
      </c>
      <c r="AR243">
        <v>4.8183982399999999E-2</v>
      </c>
      <c r="AS243">
        <v>4.81912621E-2</v>
      </c>
      <c r="AT243">
        <v>4.8060110000000003E-2</v>
      </c>
    </row>
    <row r="244" spans="1:46" customFormat="1" x14ac:dyDescent="0.25">
      <c r="A244" t="s">
        <v>335</v>
      </c>
      <c r="B244">
        <v>0.92287173489999996</v>
      </c>
      <c r="C244">
        <v>0.91831007129999997</v>
      </c>
      <c r="D244">
        <v>0.91334563609999997</v>
      </c>
      <c r="E244">
        <v>0.90768681679999996</v>
      </c>
      <c r="F244">
        <v>0.90161475099999999</v>
      </c>
      <c r="G244">
        <v>0.89499242329999995</v>
      </c>
      <c r="H244">
        <v>0.88776059880000002</v>
      </c>
      <c r="I244">
        <v>0.87983175089999999</v>
      </c>
      <c r="J244">
        <v>0.87121216499999998</v>
      </c>
      <c r="K244">
        <v>0.86179070980000005</v>
      </c>
      <c r="L244">
        <v>0.8544104803</v>
      </c>
      <c r="M244">
        <v>0.84800349549999998</v>
      </c>
      <c r="N244">
        <v>0.84150034330000001</v>
      </c>
      <c r="O244">
        <v>0.83474347910000002</v>
      </c>
      <c r="P244">
        <v>0.82772112009999999</v>
      </c>
      <c r="Q244">
        <v>0.82108493900000001</v>
      </c>
      <c r="R244">
        <v>0.81421530379999996</v>
      </c>
      <c r="S244">
        <v>0.80711321170000005</v>
      </c>
      <c r="T244">
        <v>0.79978332539999997</v>
      </c>
      <c r="U244">
        <v>0.79222558310000002</v>
      </c>
      <c r="V244">
        <v>0.78752193810000004</v>
      </c>
      <c r="W244">
        <v>0.78273406379999999</v>
      </c>
      <c r="X244">
        <v>0.77786180120000004</v>
      </c>
      <c r="Y244">
        <v>0.77290400059999997</v>
      </c>
      <c r="Z244">
        <v>0.76785953149999997</v>
      </c>
      <c r="AA244">
        <v>0.76614296540000004</v>
      </c>
      <c r="AB244">
        <v>0.7644132105</v>
      </c>
      <c r="AC244">
        <v>0.7626713678</v>
      </c>
      <c r="AD244">
        <v>0.76091814579999995</v>
      </c>
      <c r="AE244">
        <v>0.75915391679999999</v>
      </c>
      <c r="AF244">
        <v>0.75737550939999998</v>
      </c>
      <c r="AG244">
        <v>0.75558611460000003</v>
      </c>
      <c r="AH244">
        <v>0.75378598770000005</v>
      </c>
      <c r="AI244">
        <v>0.7519754125</v>
      </c>
      <c r="AJ244">
        <v>0.75015451489999996</v>
      </c>
      <c r="AK244">
        <v>0.74832081039999998</v>
      </c>
      <c r="AL244">
        <v>0.74647652929999997</v>
      </c>
      <c r="AM244">
        <v>0.74462214999999998</v>
      </c>
      <c r="AN244">
        <v>0.7427578655</v>
      </c>
      <c r="AO244">
        <v>0.74088343609999996</v>
      </c>
      <c r="AP244">
        <v>0.738996816</v>
      </c>
      <c r="AQ244">
        <v>0.73709786990000004</v>
      </c>
      <c r="AR244">
        <v>0.73518635139999999</v>
      </c>
      <c r="AS244">
        <v>0.73326153869999999</v>
      </c>
      <c r="AT244">
        <v>0.73132333940000005</v>
      </c>
    </row>
    <row r="245" spans="1:46" x14ac:dyDescent="0.25">
      <c r="A245" s="2" t="s">
        <v>336</v>
      </c>
      <c r="B245" s="2">
        <v>4.1245061499999999E-2</v>
      </c>
      <c r="C245" s="2">
        <v>4.4881437099999998E-2</v>
      </c>
      <c r="D245" s="2">
        <v>4.8772132699999998E-2</v>
      </c>
      <c r="E245" s="2">
        <v>5.3080862700000002E-2</v>
      </c>
      <c r="F245" s="2">
        <v>5.7646636600000002E-2</v>
      </c>
      <c r="G245" s="2">
        <v>6.2542829699999997E-2</v>
      </c>
      <c r="H245" s="2">
        <v>6.7799011899999997E-2</v>
      </c>
      <c r="I245" s="2">
        <v>7.3461578599999897E-2</v>
      </c>
      <c r="J245" s="2">
        <v>7.9518825799999998E-2</v>
      </c>
      <c r="K245" s="2">
        <v>8.6029417400000002E-2</v>
      </c>
      <c r="L245" s="2">
        <v>8.9904910599999999E-2</v>
      </c>
      <c r="M245" s="2">
        <v>9.3088258800000004E-2</v>
      </c>
      <c r="N245" s="2">
        <v>9.6241173799999996E-2</v>
      </c>
      <c r="O245" s="2">
        <v>9.9454530299999996E-2</v>
      </c>
      <c r="P245" s="2">
        <v>0.10272882680000001</v>
      </c>
      <c r="Q245" s="2">
        <v>0.107759224</v>
      </c>
      <c r="R245" s="2">
        <v>0.1129934598</v>
      </c>
      <c r="S245" s="2">
        <v>0.1184328955</v>
      </c>
      <c r="T245" s="2">
        <v>0.1240764629</v>
      </c>
      <c r="U245" s="2">
        <v>0.12992581110000001</v>
      </c>
      <c r="V245" s="2">
        <v>0.13353674030000001</v>
      </c>
      <c r="W245" s="2">
        <v>0.13722050869999999</v>
      </c>
      <c r="X245" s="2">
        <v>0.14097724440000001</v>
      </c>
      <c r="Y245" s="2">
        <v>0.1448076817</v>
      </c>
      <c r="Z245" s="2">
        <v>0.1487125289</v>
      </c>
      <c r="AA245" s="2">
        <v>0.14962551139999999</v>
      </c>
      <c r="AB245" s="2">
        <v>0.15054127810000001</v>
      </c>
      <c r="AC245" s="2">
        <v>0.151459014</v>
      </c>
      <c r="AD245" s="2">
        <v>0.15237815709999999</v>
      </c>
      <c r="AE245" s="2">
        <v>0.15329836029999999</v>
      </c>
      <c r="AF245" s="2">
        <v>0.15422152880000001</v>
      </c>
      <c r="AG245" s="2">
        <v>0.15514551670000001</v>
      </c>
      <c r="AH245" s="2">
        <v>0.1560700491</v>
      </c>
      <c r="AI245" s="2">
        <v>0.15699483240000001</v>
      </c>
      <c r="AJ245" s="2">
        <v>0.15791967260000001</v>
      </c>
      <c r="AK245" s="2">
        <v>0.15884602240000001</v>
      </c>
      <c r="AL245" s="2">
        <v>0.1597723529</v>
      </c>
      <c r="AM245" s="2">
        <v>0.1606982441</v>
      </c>
      <c r="AN245" s="2">
        <v>0.1616234564</v>
      </c>
      <c r="AO245" s="2">
        <v>0.16254802090000001</v>
      </c>
      <c r="AP245" s="2">
        <v>0.16347309779999999</v>
      </c>
      <c r="AQ245" s="2">
        <v>0.1643986432</v>
      </c>
      <c r="AR245" s="2">
        <v>0.1653246806</v>
      </c>
      <c r="AS245" s="2">
        <v>0.16625152739999999</v>
      </c>
      <c r="AT245" s="2">
        <v>0.16717910489999999</v>
      </c>
    </row>
    <row r="246" spans="1:46" x14ac:dyDescent="0.25">
      <c r="A246" s="2" t="s">
        <v>337</v>
      </c>
      <c r="B246" s="2">
        <v>5.1556326900000001E-3</v>
      </c>
      <c r="C246" s="2">
        <v>4.8337163199999996E-3</v>
      </c>
      <c r="D246" s="2">
        <v>4.52574984E-3</v>
      </c>
      <c r="E246" s="2">
        <v>4.2438611200000002E-3</v>
      </c>
      <c r="F246" s="2">
        <v>3.9710152600000003E-3</v>
      </c>
      <c r="G246" s="2">
        <v>3.7120131100000001E-3</v>
      </c>
      <c r="H246" s="2">
        <v>3.4670470199999999E-3</v>
      </c>
      <c r="I246" s="2">
        <v>3.23668933E-3</v>
      </c>
      <c r="J246" s="2">
        <v>3.0186663300000001E-3</v>
      </c>
      <c r="K246" s="2">
        <v>2.81382138E-3</v>
      </c>
      <c r="L246" s="2">
        <v>2.82249477E-3</v>
      </c>
      <c r="M246" s="2">
        <v>2.8050772599999998E-3</v>
      </c>
      <c r="N246" s="2">
        <v>2.78362687E-3</v>
      </c>
      <c r="O246" s="2">
        <v>2.7610537900000002E-3</v>
      </c>
      <c r="P246" s="2">
        <v>2.73742868E-3</v>
      </c>
      <c r="Q246" s="2">
        <v>2.7381294099999998E-3</v>
      </c>
      <c r="R246" s="2">
        <v>2.73780083E-3</v>
      </c>
      <c r="S246" s="2">
        <v>2.7363391299999999E-3</v>
      </c>
      <c r="T246" s="2">
        <v>2.7336065599999999E-3</v>
      </c>
      <c r="U246" s="2">
        <v>2.7295500999999999E-3</v>
      </c>
      <c r="V246" s="2">
        <v>2.73363997E-3</v>
      </c>
      <c r="W246" s="2">
        <v>2.7371870899999999E-3</v>
      </c>
      <c r="X246" s="2">
        <v>2.74018186E-3</v>
      </c>
      <c r="Y246" s="2">
        <v>2.7426278500000002E-3</v>
      </c>
      <c r="Z246" s="2">
        <v>2.74452854E-3</v>
      </c>
      <c r="AA246" s="2">
        <v>2.7434761299999998E-3</v>
      </c>
      <c r="AB246" s="2">
        <v>2.7423727399999999E-3</v>
      </c>
      <c r="AC246" s="2">
        <v>2.7412039900000002E-3</v>
      </c>
      <c r="AD246" s="2">
        <v>2.73996044E-3</v>
      </c>
      <c r="AE246" s="2">
        <v>2.7386367500000001E-3</v>
      </c>
      <c r="AF246" s="2">
        <v>2.7372676900000001E-3</v>
      </c>
      <c r="AG246" s="2">
        <v>2.73581574E-3</v>
      </c>
      <c r="AH246" s="2">
        <v>2.7342771099999998E-3</v>
      </c>
      <c r="AI246" s="2">
        <v>2.7326478100000002E-3</v>
      </c>
      <c r="AJ246" s="2">
        <v>2.7309257100000001E-3</v>
      </c>
      <c r="AK246" s="2">
        <v>2.7291370299999998E-3</v>
      </c>
      <c r="AL246" s="2">
        <v>2.72725643E-3</v>
      </c>
      <c r="AM246" s="2">
        <v>2.72527806E-3</v>
      </c>
      <c r="AN246" s="2">
        <v>2.7231992900000001E-3</v>
      </c>
      <c r="AO246" s="2">
        <v>2.7210220800000001E-3</v>
      </c>
      <c r="AP246" s="2">
        <v>2.7187671800000001E-3</v>
      </c>
      <c r="AQ246" s="2">
        <v>2.7164349000000001E-3</v>
      </c>
      <c r="AR246" s="2">
        <v>2.71402667E-3</v>
      </c>
      <c r="AS246" s="2">
        <v>2.7115486900000001E-3</v>
      </c>
      <c r="AT246" s="2">
        <v>2.7090006300000001E-3</v>
      </c>
    </row>
    <row r="247" spans="1:46" x14ac:dyDescent="0.25">
      <c r="A247" s="2" t="s">
        <v>338</v>
      </c>
      <c r="B247" s="2">
        <v>1.52606728E-2</v>
      </c>
      <c r="C247" s="2">
        <v>1.49944912E-2</v>
      </c>
      <c r="D247" s="2">
        <v>1.47129575E-2</v>
      </c>
      <c r="E247" s="2">
        <v>1.44587072E-2</v>
      </c>
      <c r="F247" s="2">
        <v>1.41784488E-2</v>
      </c>
      <c r="G247" s="2">
        <v>1.38897851E-2</v>
      </c>
      <c r="H247" s="2">
        <v>1.3595795399999999E-2</v>
      </c>
      <c r="I247" s="2">
        <v>1.3301627E-2</v>
      </c>
      <c r="J247" s="2">
        <v>1.3001028899999999E-2</v>
      </c>
      <c r="K247" s="2">
        <v>1.27004176E-2</v>
      </c>
      <c r="L247" s="2">
        <v>1.31752413E-2</v>
      </c>
      <c r="M247" s="2">
        <v>1.3541732000000001E-2</v>
      </c>
      <c r="N247" s="2">
        <v>1.38977458E-2</v>
      </c>
      <c r="O247" s="2">
        <v>1.4256475399999999E-2</v>
      </c>
      <c r="P247" s="2">
        <v>1.46178692E-2</v>
      </c>
      <c r="Q247" s="2">
        <v>1.4621611E-2</v>
      </c>
      <c r="R247" s="2">
        <v>1.4619856400000001E-2</v>
      </c>
      <c r="S247" s="2">
        <v>1.4612050999999999E-2</v>
      </c>
      <c r="T247" s="2">
        <v>1.4597459E-2</v>
      </c>
      <c r="U247" s="2">
        <v>1.4575797499999999E-2</v>
      </c>
      <c r="V247" s="2">
        <v>1.45976375E-2</v>
      </c>
      <c r="W247" s="2">
        <v>1.4616578999999999E-2</v>
      </c>
      <c r="X247" s="2">
        <v>1.46325711E-2</v>
      </c>
      <c r="Y247" s="2">
        <v>1.4645632699999999E-2</v>
      </c>
      <c r="Z247" s="2">
        <v>1.4655782399999999E-2</v>
      </c>
      <c r="AA247" s="2">
        <v>1.4650162600000001E-2</v>
      </c>
      <c r="AB247" s="2">
        <v>1.4644270399999999E-2</v>
      </c>
      <c r="AC247" s="2">
        <v>1.4638029300000001E-2</v>
      </c>
      <c r="AD247" s="2">
        <v>1.4631388800000001E-2</v>
      </c>
      <c r="AE247" s="2">
        <v>1.4624320200000001E-2</v>
      </c>
      <c r="AF247" s="2">
        <v>1.46170095E-2</v>
      </c>
      <c r="AG247" s="2">
        <v>1.4609256100000001E-2</v>
      </c>
      <c r="AH247" s="2">
        <v>1.46010398E-2</v>
      </c>
      <c r="AI247" s="2">
        <v>1.45923393E-2</v>
      </c>
      <c r="AJ247" s="2">
        <v>1.45831433E-2</v>
      </c>
      <c r="AK247" s="2">
        <v>1.4573591699999999E-2</v>
      </c>
      <c r="AL247" s="2">
        <v>1.4563549300000001E-2</v>
      </c>
      <c r="AM247" s="2">
        <v>1.45529849E-2</v>
      </c>
      <c r="AN247" s="2">
        <v>1.4541884200000001E-2</v>
      </c>
      <c r="AO247" s="2">
        <v>1.4530257899999999E-2</v>
      </c>
      <c r="AP247" s="2">
        <v>1.4518216800000001E-2</v>
      </c>
      <c r="AQ247" s="2">
        <v>1.45057624E-2</v>
      </c>
      <c r="AR247" s="2">
        <v>1.44929024E-2</v>
      </c>
      <c r="AS247" s="2">
        <v>1.447967E-2</v>
      </c>
      <c r="AT247" s="2">
        <v>1.44660633E-2</v>
      </c>
    </row>
    <row r="248" spans="1:46" x14ac:dyDescent="0.25">
      <c r="A248" s="2" t="s">
        <v>339</v>
      </c>
      <c r="B248" s="2">
        <v>5.1556326900000001E-3</v>
      </c>
      <c r="C248" s="2">
        <v>5.3548401699999998E-3</v>
      </c>
      <c r="D248" s="2">
        <v>5.55419664E-3</v>
      </c>
      <c r="E248" s="2">
        <v>5.7697530199999998E-3</v>
      </c>
      <c r="F248" s="2">
        <v>5.9808508200000004E-3</v>
      </c>
      <c r="G248" s="2">
        <v>6.1935018099999999E-3</v>
      </c>
      <c r="H248" s="2">
        <v>6.4084330599999996E-3</v>
      </c>
      <c r="I248" s="2">
        <v>6.6276335800000002E-3</v>
      </c>
      <c r="J248" s="2">
        <v>6.84759298E-3</v>
      </c>
      <c r="K248" s="2">
        <v>7.0710630099999998E-3</v>
      </c>
      <c r="L248" s="2">
        <v>7.5924646700000001E-3</v>
      </c>
      <c r="M248" s="2">
        <v>8.0771084700000002E-3</v>
      </c>
      <c r="N248" s="2">
        <v>8.5799263699999906E-3</v>
      </c>
      <c r="O248" s="2">
        <v>9.1098003999999996E-3</v>
      </c>
      <c r="P248" s="2">
        <v>9.6680360399999995E-3</v>
      </c>
      <c r="Q248" s="2">
        <v>1.02134267E-2</v>
      </c>
      <c r="R248" s="2">
        <v>1.0785528000000001E-2</v>
      </c>
      <c r="S248" s="2">
        <v>1.13849608E-2</v>
      </c>
      <c r="T248" s="2">
        <v>1.2012120500000001E-2</v>
      </c>
      <c r="U248" s="2">
        <v>1.2667671700000001E-2</v>
      </c>
      <c r="V248" s="2">
        <v>1.31844848E-2</v>
      </c>
      <c r="W248" s="2">
        <v>1.3719631499999999E-2</v>
      </c>
      <c r="X248" s="2">
        <v>1.4273598300000001E-2</v>
      </c>
      <c r="Y248" s="2">
        <v>1.4846944399999999E-2</v>
      </c>
      <c r="Z248" s="2">
        <v>1.5440240799999999E-2</v>
      </c>
      <c r="AA248" s="2">
        <v>1.5785553500000001E-2</v>
      </c>
      <c r="AB248" s="2">
        <v>1.6138286599999999E-2</v>
      </c>
      <c r="AC248" s="2">
        <v>1.6498505600000001E-2</v>
      </c>
      <c r="AD248" s="2">
        <v>1.68663015E-2</v>
      </c>
      <c r="AE248" s="2">
        <v>1.7241788399999999E-2</v>
      </c>
      <c r="AF248" s="2">
        <v>1.7625338300000001E-2</v>
      </c>
      <c r="AG248" s="2">
        <v>1.8016870099999999E-2</v>
      </c>
      <c r="AH248" s="2">
        <v>1.8416510399999999E-2</v>
      </c>
      <c r="AI248" s="2">
        <v>1.8824384699999998E-2</v>
      </c>
      <c r="AJ248" s="2">
        <v>1.92406317E-2</v>
      </c>
      <c r="AK248" s="2">
        <v>1.9665595099999999E-2</v>
      </c>
      <c r="AL248" s="2">
        <v>2.0099258599999999E-2</v>
      </c>
      <c r="AM248" s="2">
        <v>2.05417385E-2</v>
      </c>
      <c r="AN248" s="2">
        <v>2.0993174400000002E-2</v>
      </c>
      <c r="AO248" s="2">
        <v>2.14537427E-2</v>
      </c>
      <c r="AP248" s="2">
        <v>2.19237748E-2</v>
      </c>
      <c r="AQ248" s="2">
        <v>2.2403451299999998E-2</v>
      </c>
      <c r="AR248" s="2">
        <v>2.28929652E-2</v>
      </c>
      <c r="AS248" s="2">
        <v>2.3392554900000001E-2</v>
      </c>
      <c r="AT248" s="2">
        <v>2.3902408699999999E-2</v>
      </c>
    </row>
    <row r="249" spans="1:46" x14ac:dyDescent="0.25">
      <c r="A249" s="2" t="s">
        <v>340</v>
      </c>
      <c r="B249" s="2">
        <v>1.03112654E-2</v>
      </c>
      <c r="C249" s="2">
        <v>1.1625444E-2</v>
      </c>
      <c r="D249" s="2">
        <v>1.30893272E-2</v>
      </c>
      <c r="E249" s="2">
        <v>1.47599992E-2</v>
      </c>
      <c r="F249" s="2">
        <v>1.6608297599999999E-2</v>
      </c>
      <c r="G249" s="2">
        <v>1.8669446999999999E-2</v>
      </c>
      <c r="H249" s="2">
        <v>2.0969113800000001E-2</v>
      </c>
      <c r="I249" s="2">
        <v>2.3540720599999999E-2</v>
      </c>
      <c r="J249" s="2">
        <v>2.6401721100000001E-2</v>
      </c>
      <c r="K249" s="2">
        <v>2.9594570800000001E-2</v>
      </c>
      <c r="L249" s="2">
        <v>3.2094408400000003E-2</v>
      </c>
      <c r="M249" s="2">
        <v>3.44843279E-2</v>
      </c>
      <c r="N249" s="2">
        <v>3.6997183900000001E-2</v>
      </c>
      <c r="O249" s="2">
        <v>3.9674661E-2</v>
      </c>
      <c r="P249" s="2">
        <v>4.2526719300000002E-2</v>
      </c>
      <c r="Q249" s="2">
        <v>4.3582669800000001E-2</v>
      </c>
      <c r="R249" s="2">
        <v>4.4648051000000001E-2</v>
      </c>
      <c r="S249" s="2">
        <v>4.5720542000000003E-2</v>
      </c>
      <c r="T249" s="2">
        <v>4.67970256E-2</v>
      </c>
      <c r="U249" s="2">
        <v>4.7875586400000003E-2</v>
      </c>
      <c r="V249" s="2">
        <v>4.8425559299999997E-2</v>
      </c>
      <c r="W249" s="2">
        <v>4.8972029799999997E-2</v>
      </c>
      <c r="X249" s="2">
        <v>4.95146032E-2</v>
      </c>
      <c r="Y249" s="2">
        <v>5.0053112800000001E-2</v>
      </c>
      <c r="Z249" s="2">
        <v>5.0587387900000003E-2</v>
      </c>
      <c r="AA249" s="2">
        <v>5.1052330899999998E-2</v>
      </c>
      <c r="AB249" s="2">
        <v>5.1520581699999998E-2</v>
      </c>
      <c r="AC249" s="2">
        <v>5.1991879300000002E-2</v>
      </c>
      <c r="AD249" s="2">
        <v>5.2466046299999999E-2</v>
      </c>
      <c r="AE249" s="2">
        <v>5.2942977500000002E-2</v>
      </c>
      <c r="AF249" s="2">
        <v>5.3423346300000001E-2</v>
      </c>
      <c r="AG249" s="2">
        <v>5.3906426799999997E-2</v>
      </c>
      <c r="AH249" s="2">
        <v>5.4392135899999999E-2</v>
      </c>
      <c r="AI249" s="2">
        <v>5.4880383200000001E-2</v>
      </c>
      <c r="AJ249" s="2">
        <v>5.5371111799999997E-2</v>
      </c>
      <c r="AK249" s="2">
        <v>5.5864843300000001E-2</v>
      </c>
      <c r="AL249" s="2">
        <v>5.6361053500000001E-2</v>
      </c>
      <c r="AM249" s="2">
        <v>5.6859604500000001E-2</v>
      </c>
      <c r="AN249" s="2">
        <v>5.7360420199999998E-2</v>
      </c>
      <c r="AO249" s="2">
        <v>5.7863520299999999E-2</v>
      </c>
      <c r="AP249" s="2">
        <v>5.8369327499999998E-2</v>
      </c>
      <c r="AQ249" s="2">
        <v>5.88778384E-2</v>
      </c>
      <c r="AR249" s="2">
        <v>5.9389073700000003E-2</v>
      </c>
      <c r="AS249" s="2">
        <v>5.9903160300000001E-2</v>
      </c>
      <c r="AT249" s="2">
        <v>6.0420082999999999E-2</v>
      </c>
    </row>
    <row r="250" spans="1:46" x14ac:dyDescent="0.25">
      <c r="A250" t="s">
        <v>419</v>
      </c>
      <c r="B250" s="2">
        <v>0.99172610110000003</v>
      </c>
      <c r="C250" s="2">
        <v>0.98692243619999998</v>
      </c>
      <c r="D250" s="2">
        <v>0.98214203899999997</v>
      </c>
      <c r="E250" s="2">
        <v>0.97738479680000001</v>
      </c>
      <c r="F250" s="2">
        <v>0.97265059740000004</v>
      </c>
      <c r="G250" s="2">
        <v>0.96793932930000004</v>
      </c>
      <c r="H250" s="2">
        <v>0.96325088140000004</v>
      </c>
      <c r="I250" s="2">
        <v>0.95858514299999997</v>
      </c>
      <c r="J250" s="2">
        <v>0.95394200429999998</v>
      </c>
      <c r="K250" s="2">
        <v>0.94932135579999999</v>
      </c>
      <c r="L250" s="2">
        <v>0.94649834600000005</v>
      </c>
      <c r="M250" s="2">
        <v>0.94352743750000001</v>
      </c>
      <c r="N250" s="2">
        <v>0.94040194440000002</v>
      </c>
      <c r="O250" s="2">
        <v>0.93711499880000004</v>
      </c>
      <c r="P250" s="2">
        <v>0.93365956039999998</v>
      </c>
      <c r="Q250" s="2">
        <v>0.9340367087</v>
      </c>
      <c r="R250" s="2">
        <v>0.93441186350000005</v>
      </c>
      <c r="S250" s="2">
        <v>0.93478503359999998</v>
      </c>
      <c r="T250" s="2">
        <v>0.93515622789999997</v>
      </c>
      <c r="U250" s="2">
        <v>0.93552545519999997</v>
      </c>
      <c r="V250" s="2">
        <v>0.93585905189999996</v>
      </c>
      <c r="W250" s="2">
        <v>0.9361910403</v>
      </c>
      <c r="X250" s="2">
        <v>0.93652142699999996</v>
      </c>
      <c r="Y250" s="2">
        <v>0.93685021830000004</v>
      </c>
      <c r="Z250" s="2">
        <v>0.9371774209</v>
      </c>
      <c r="AA250" s="2">
        <v>0.9375766727</v>
      </c>
      <c r="AB250" s="2">
        <v>0.93797355500000001</v>
      </c>
      <c r="AC250" s="2">
        <v>0.93836807980000003</v>
      </c>
      <c r="AD250" s="2">
        <v>0.93876025910000005</v>
      </c>
      <c r="AE250" s="2">
        <v>0.93915010470000004</v>
      </c>
      <c r="AF250" s="2">
        <v>0.93953762839999999</v>
      </c>
      <c r="AG250" s="2">
        <v>0.93992284199999998</v>
      </c>
      <c r="AH250" s="2">
        <v>0.94030575729999999</v>
      </c>
      <c r="AI250" s="2">
        <v>0.94068638599999999</v>
      </c>
      <c r="AJ250" s="2">
        <v>0.94106473989999995</v>
      </c>
      <c r="AK250" s="2">
        <v>0.94144083050000005</v>
      </c>
      <c r="AL250" s="2">
        <v>0.94181466950000003</v>
      </c>
      <c r="AM250" s="2">
        <v>0.94218626849999998</v>
      </c>
      <c r="AN250" s="2">
        <v>0.94255563899999995</v>
      </c>
      <c r="AO250" s="2">
        <v>0.9429227926</v>
      </c>
      <c r="AP250" s="2">
        <v>0.94328774069999999</v>
      </c>
      <c r="AQ250" s="2">
        <v>0.94365049489999997</v>
      </c>
      <c r="AR250" s="2">
        <v>0.94401106639999999</v>
      </c>
      <c r="AS250" s="2">
        <v>0.94436946669999999</v>
      </c>
      <c r="AT250" s="2">
        <v>0.94472570720000004</v>
      </c>
    </row>
    <row r="251" spans="1:46" x14ac:dyDescent="0.25">
      <c r="A251" s="34" t="s">
        <v>420</v>
      </c>
      <c r="B251" s="2">
        <v>0.91950930809999998</v>
      </c>
      <c r="C251" s="2">
        <v>0.91215096689999997</v>
      </c>
      <c r="D251" s="2">
        <v>0.90485151050000001</v>
      </c>
      <c r="E251" s="2">
        <v>0.89761046779999998</v>
      </c>
      <c r="F251" s="2">
        <v>0.89042737130000005</v>
      </c>
      <c r="G251" s="2">
        <v>0.88330175730000005</v>
      </c>
      <c r="H251" s="2">
        <v>0.87623316569999998</v>
      </c>
      <c r="I251" s="2">
        <v>0.86922114029999997</v>
      </c>
      <c r="J251" s="2">
        <v>0.86226522839999997</v>
      </c>
      <c r="K251" s="2">
        <v>0.85536498090000002</v>
      </c>
      <c r="L251" s="2">
        <v>0.84902659790000001</v>
      </c>
      <c r="M251" s="2">
        <v>0.84242017670000002</v>
      </c>
      <c r="N251" s="2">
        <v>0.83553739289999995</v>
      </c>
      <c r="O251" s="2">
        <v>0.82837007549999997</v>
      </c>
      <c r="P251" s="2">
        <v>0.82091026899999997</v>
      </c>
      <c r="Q251" s="2">
        <v>0.81385841540000003</v>
      </c>
      <c r="R251" s="2">
        <v>0.80655427059999996</v>
      </c>
      <c r="S251" s="2">
        <v>0.79899386250000004</v>
      </c>
      <c r="T251" s="2">
        <v>0.79117368210000005</v>
      </c>
      <c r="U251" s="2">
        <v>0.78309073659999995</v>
      </c>
      <c r="V251" s="2">
        <v>0.77797075390000003</v>
      </c>
      <c r="W251" s="2">
        <v>0.7727477613</v>
      </c>
      <c r="X251" s="2">
        <v>0.76742123929999995</v>
      </c>
      <c r="Y251" s="2">
        <v>0.76199076430000001</v>
      </c>
      <c r="Z251" s="2">
        <v>0.75645601500000004</v>
      </c>
      <c r="AA251" s="2">
        <v>0.75442526300000001</v>
      </c>
      <c r="AB251" s="2">
        <v>0.75237923760000003</v>
      </c>
      <c r="AC251" s="2">
        <v>0.75031786820000002</v>
      </c>
      <c r="AD251" s="2">
        <v>0.74824108519999999</v>
      </c>
      <c r="AE251" s="2">
        <v>0.7461488194</v>
      </c>
      <c r="AF251" s="2">
        <v>0.74404100279999996</v>
      </c>
      <c r="AG251" s="2">
        <v>0.74191756819999999</v>
      </c>
      <c r="AH251" s="2">
        <v>0.739778449</v>
      </c>
      <c r="AI251" s="2">
        <v>0.73762357999999995</v>
      </c>
      <c r="AJ251" s="2">
        <v>0.73545289680000003</v>
      </c>
      <c r="AK251" s="2">
        <v>0.73326633590000001</v>
      </c>
      <c r="AL251" s="2">
        <v>0.73106383519999996</v>
      </c>
      <c r="AM251" s="2">
        <v>0.72884533340000002</v>
      </c>
      <c r="AN251" s="2">
        <v>0.72661077060000001</v>
      </c>
      <c r="AO251" s="2">
        <v>0.72436008799999996</v>
      </c>
      <c r="AP251" s="2">
        <v>0.72209322809999998</v>
      </c>
      <c r="AQ251" s="2">
        <v>0.71981013469999999</v>
      </c>
      <c r="AR251" s="2">
        <v>0.71751075310000001</v>
      </c>
      <c r="AS251" s="2">
        <v>0.71519502970000004</v>
      </c>
      <c r="AT251" s="2">
        <v>0.71286291280000003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 final</vt:lpstr>
      <vt:lpstr>total final energy by uses</vt:lpstr>
      <vt:lpstr>CO2 by uses AMS2</vt:lpstr>
      <vt:lpstr>final energy by uses and ENR</vt:lpstr>
      <vt:lpstr>primary energy</vt:lpstr>
      <vt:lpstr>ouput SNBC AME</vt:lpstr>
      <vt:lpstr>result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GISSELA LANDA RIVERA</dc:creator>
  <cp:lastModifiedBy>CANCÉ Raphaël</cp:lastModifiedBy>
  <cp:lastPrinted>2017-11-28T14:29:49Z</cp:lastPrinted>
  <dcterms:created xsi:type="dcterms:W3CDTF">2016-06-15T08:53:28Z</dcterms:created>
  <dcterms:modified xsi:type="dcterms:W3CDTF">2018-11-29T14:30:53Z</dcterms:modified>
</cp:coreProperties>
</file>